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Y:\ESTATISTICAS IVV\1. SÍNTESE ESTATISTICA\127. Março 2024\"/>
    </mc:Choice>
  </mc:AlternateContent>
  <xr:revisionPtr revIDLastSave="0" documentId="13_ncr:1_{D3F596F2-8D9B-4349-8D82-63604E88C652}" xr6:coauthVersionLast="47" xr6:coauthVersionMax="47" xr10:uidLastSave="{00000000-0000-0000-0000-000000000000}"/>
  <bookViews>
    <workbookView xWindow="-120" yWindow="-120" windowWidth="21840" windowHeight="13020" firstSheet="5" activeTab="5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definedNames>
    <definedName name="_xlnm.Print_Area" localSheetId="2">'1'!$A$1:$U$36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'2'!$A$1:$AZ$68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'3'!$A$1:$AZ$68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3" i="92" l="1"/>
  <c r="V63" i="92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T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B63" i="92"/>
  <c r="U41" i="92"/>
  <c r="V41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T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B41" i="92"/>
  <c r="U19" i="92"/>
  <c r="V19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T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B19" i="92"/>
  <c r="N79" i="83"/>
  <c r="O79" i="83"/>
  <c r="P79" i="83" s="1"/>
  <c r="N80" i="83"/>
  <c r="O80" i="83"/>
  <c r="P80" i="83"/>
  <c r="N81" i="83"/>
  <c r="O81" i="83"/>
  <c r="P81" i="83" s="1"/>
  <c r="N82" i="83"/>
  <c r="O82" i="83"/>
  <c r="P82" i="83" s="1"/>
  <c r="N83" i="83"/>
  <c r="O83" i="83"/>
  <c r="P83" i="83" s="1"/>
  <c r="N84" i="83"/>
  <c r="P84" i="83" s="1"/>
  <c r="O84" i="83"/>
  <c r="N85" i="83"/>
  <c r="O85" i="83"/>
  <c r="P85" i="83" s="1"/>
  <c r="N86" i="83"/>
  <c r="O86" i="83"/>
  <c r="P86" i="83"/>
  <c r="N87" i="83"/>
  <c r="O87" i="83"/>
  <c r="P87" i="83" s="1"/>
  <c r="N88" i="83"/>
  <c r="O88" i="83"/>
  <c r="P88" i="83"/>
  <c r="N89" i="83"/>
  <c r="O89" i="83"/>
  <c r="P89" i="83" s="1"/>
  <c r="O90" i="83"/>
  <c r="N91" i="83"/>
  <c r="O91" i="83"/>
  <c r="P91" i="83" s="1"/>
  <c r="N92" i="83"/>
  <c r="P92" i="83" s="1"/>
  <c r="O92" i="83"/>
  <c r="N93" i="83"/>
  <c r="O93" i="83"/>
  <c r="P93" i="83" s="1"/>
  <c r="O94" i="83"/>
  <c r="L79" i="83"/>
  <c r="L80" i="83"/>
  <c r="L81" i="83"/>
  <c r="L82" i="83"/>
  <c r="L83" i="83"/>
  <c r="L84" i="83"/>
  <c r="L85" i="83"/>
  <c r="L86" i="83"/>
  <c r="L87" i="83"/>
  <c r="L88" i="83"/>
  <c r="L89" i="83"/>
  <c r="L91" i="83"/>
  <c r="L92" i="83"/>
  <c r="L93" i="83"/>
  <c r="F87" i="83"/>
  <c r="F88" i="83"/>
  <c r="F89" i="83"/>
  <c r="F91" i="83"/>
  <c r="F92" i="83"/>
  <c r="F93" i="83"/>
  <c r="F79" i="83"/>
  <c r="F80" i="83"/>
  <c r="N29" i="83"/>
  <c r="O29" i="83"/>
  <c r="P29" i="83"/>
  <c r="L29" i="83"/>
  <c r="L30" i="83"/>
  <c r="F29" i="83"/>
  <c r="N84" i="70"/>
  <c r="O84" i="70"/>
  <c r="P84" i="70"/>
  <c r="N85" i="70"/>
  <c r="O85" i="70"/>
  <c r="P85" i="70"/>
  <c r="O86" i="70"/>
  <c r="O87" i="70"/>
  <c r="N88" i="70"/>
  <c r="O88" i="70"/>
  <c r="P88" i="70" s="1"/>
  <c r="O89" i="70"/>
  <c r="O90" i="70"/>
  <c r="O91" i="70"/>
  <c r="N92" i="70"/>
  <c r="O92" i="70"/>
  <c r="P92" i="70"/>
  <c r="O93" i="70"/>
  <c r="N94" i="70"/>
  <c r="O94" i="70"/>
  <c r="P94" i="70" s="1"/>
  <c r="L84" i="70"/>
  <c r="L85" i="70"/>
  <c r="L87" i="70"/>
  <c r="L88" i="70"/>
  <c r="L92" i="70"/>
  <c r="L93" i="70"/>
  <c r="F84" i="70"/>
  <c r="F85" i="70"/>
  <c r="F87" i="70"/>
  <c r="F88" i="70"/>
  <c r="F92" i="70"/>
  <c r="F94" i="70"/>
  <c r="N55" i="70"/>
  <c r="O55" i="70"/>
  <c r="P55" i="70" s="1"/>
  <c r="N56" i="70"/>
  <c r="O56" i="70"/>
  <c r="P56" i="70" s="1"/>
  <c r="N57" i="70"/>
  <c r="O57" i="70"/>
  <c r="P57" i="70" s="1"/>
  <c r="O58" i="70"/>
  <c r="N59" i="70"/>
  <c r="P59" i="70" s="1"/>
  <c r="O59" i="70"/>
  <c r="O60" i="70"/>
  <c r="N53" i="70"/>
  <c r="O53" i="70"/>
  <c r="P53" i="70"/>
  <c r="O54" i="70"/>
  <c r="L53" i="70"/>
  <c r="L55" i="70"/>
  <c r="L56" i="70"/>
  <c r="L57" i="70"/>
  <c r="L59" i="70"/>
  <c r="F53" i="70"/>
  <c r="F55" i="70"/>
  <c r="F56" i="70"/>
  <c r="F57" i="70"/>
  <c r="F59" i="70"/>
  <c r="N19" i="70"/>
  <c r="O19" i="70"/>
  <c r="P19" i="70" s="1"/>
  <c r="N20" i="70"/>
  <c r="O20" i="70"/>
  <c r="P20" i="70" s="1"/>
  <c r="L19" i="70"/>
  <c r="F19" i="70"/>
  <c r="N84" i="68"/>
  <c r="O84" i="68"/>
  <c r="P84" i="68"/>
  <c r="N85" i="68"/>
  <c r="O85" i="68"/>
  <c r="P85" i="68"/>
  <c r="N86" i="68"/>
  <c r="O86" i="68"/>
  <c r="P86" i="68" s="1"/>
  <c r="N87" i="68"/>
  <c r="O87" i="68"/>
  <c r="P87" i="68"/>
  <c r="N88" i="68"/>
  <c r="O88" i="68"/>
  <c r="P88" i="68" s="1"/>
  <c r="N89" i="68"/>
  <c r="P89" i="68" s="1"/>
  <c r="O89" i="68"/>
  <c r="O90" i="68"/>
  <c r="N91" i="68"/>
  <c r="P91" i="68" s="1"/>
  <c r="O91" i="68"/>
  <c r="N92" i="68"/>
  <c r="O92" i="68"/>
  <c r="P92" i="68"/>
  <c r="N93" i="68"/>
  <c r="O93" i="68"/>
  <c r="P93" i="68"/>
  <c r="N94" i="68"/>
  <c r="O94" i="68"/>
  <c r="P94" i="68" s="1"/>
  <c r="L84" i="68"/>
  <c r="L85" i="68"/>
  <c r="L86" i="68"/>
  <c r="L87" i="68"/>
  <c r="L88" i="68"/>
  <c r="L89" i="68"/>
  <c r="L91" i="68"/>
  <c r="L92" i="68"/>
  <c r="L93" i="68"/>
  <c r="L94" i="68"/>
  <c r="F84" i="68"/>
  <c r="F85" i="68"/>
  <c r="F86" i="68"/>
  <c r="F87" i="68"/>
  <c r="F88" i="68"/>
  <c r="F89" i="68"/>
  <c r="F91" i="68"/>
  <c r="F92" i="68"/>
  <c r="F93" i="68"/>
  <c r="F94" i="68"/>
  <c r="B61" i="68"/>
  <c r="C61" i="68"/>
  <c r="H61" i="68"/>
  <c r="I61" i="68"/>
  <c r="F81" i="66"/>
  <c r="F82" i="66"/>
  <c r="L81" i="66"/>
  <c r="N81" i="66"/>
  <c r="O81" i="66"/>
  <c r="P81" i="66"/>
  <c r="L82" i="66"/>
  <c r="N82" i="66"/>
  <c r="O82" i="66"/>
  <c r="P82" i="66"/>
  <c r="N53" i="48"/>
  <c r="P53" i="48" s="1"/>
  <c r="O53" i="48"/>
  <c r="L53" i="48"/>
  <c r="F53" i="48"/>
  <c r="N88" i="47"/>
  <c r="O88" i="47"/>
  <c r="P88" i="47"/>
  <c r="N89" i="47"/>
  <c r="O89" i="47"/>
  <c r="P89" i="47"/>
  <c r="L88" i="47"/>
  <c r="L89" i="47"/>
  <c r="F88" i="47"/>
  <c r="N89" i="46"/>
  <c r="O89" i="46"/>
  <c r="P89" i="46" s="1"/>
  <c r="L89" i="46"/>
  <c r="F89" i="46"/>
  <c r="J64" i="2"/>
  <c r="D64" i="2"/>
  <c r="P94" i="86" l="1"/>
  <c r="L94" i="86"/>
  <c r="F94" i="86"/>
  <c r="B95" i="86"/>
  <c r="C95" i="86"/>
  <c r="U63" i="91"/>
  <c r="V63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T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B63" i="91"/>
  <c r="U41" i="91"/>
  <c r="V41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T41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B41" i="91"/>
  <c r="U19" i="91"/>
  <c r="V19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T19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B19" i="91"/>
  <c r="J37" i="36"/>
  <c r="H37" i="36"/>
  <c r="D37" i="36"/>
  <c r="B37" i="36"/>
  <c r="B94" i="70"/>
  <c r="C94" i="70"/>
  <c r="H94" i="70"/>
  <c r="I94" i="70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J59" i="70"/>
  <c r="J60" i="70"/>
  <c r="Q20" i="87" l="1"/>
  <c r="Q18" i="87"/>
  <c r="Q10" i="87"/>
  <c r="Q11" i="87" s="1"/>
  <c r="Q9" i="87"/>
  <c r="Q21" i="87"/>
  <c r="Q22" i="87"/>
  <c r="Q32" i="87"/>
  <c r="Q33" i="87" s="1"/>
  <c r="Q31" i="87"/>
  <c r="Q29" i="87"/>
  <c r="Q7" i="87"/>
  <c r="AW51" i="92"/>
  <c r="AX51" i="92"/>
  <c r="AW52" i="92"/>
  <c r="AX52" i="92"/>
  <c r="AW53" i="92"/>
  <c r="AX53" i="92"/>
  <c r="AW54" i="92"/>
  <c r="AX54" i="92"/>
  <c r="AW55" i="92"/>
  <c r="AX55" i="92"/>
  <c r="AW56" i="92"/>
  <c r="AX56" i="92"/>
  <c r="AW57" i="92"/>
  <c r="AX57" i="92"/>
  <c r="AW58" i="92"/>
  <c r="AX58" i="92"/>
  <c r="AW59" i="92"/>
  <c r="AX59" i="92"/>
  <c r="AW60" i="92"/>
  <c r="AX60" i="92"/>
  <c r="AW61" i="92"/>
  <c r="AX61" i="92"/>
  <c r="AW62" i="92"/>
  <c r="AX62" i="92"/>
  <c r="AW63" i="92"/>
  <c r="AX63" i="92"/>
  <c r="AW64" i="92"/>
  <c r="AW65" i="92"/>
  <c r="AW66" i="92"/>
  <c r="AW67" i="92"/>
  <c r="T42" i="92"/>
  <c r="T43" i="92"/>
  <c r="T44" i="92"/>
  <c r="A19" i="92"/>
  <c r="N78" i="66"/>
  <c r="O78" i="66"/>
  <c r="N79" i="66"/>
  <c r="O79" i="66"/>
  <c r="P79" i="66" s="1"/>
  <c r="L78" i="66"/>
  <c r="L79" i="66"/>
  <c r="F78" i="66"/>
  <c r="F79" i="66"/>
  <c r="F64" i="66"/>
  <c r="F65" i="66"/>
  <c r="N66" i="66"/>
  <c r="O66" i="66"/>
  <c r="P66" i="66" s="1"/>
  <c r="L66" i="66"/>
  <c r="P78" i="66" l="1"/>
  <c r="N90" i="47"/>
  <c r="O90" i="47"/>
  <c r="P90" i="47" s="1"/>
  <c r="N91" i="47"/>
  <c r="O91" i="47"/>
  <c r="P91" i="47" s="1"/>
  <c r="N92" i="47"/>
  <c r="O92" i="47"/>
  <c r="N93" i="47"/>
  <c r="O93" i="47"/>
  <c r="P93" i="47" s="1"/>
  <c r="N94" i="47"/>
  <c r="O94" i="47"/>
  <c r="L90" i="47"/>
  <c r="L91" i="47"/>
  <c r="L92" i="47"/>
  <c r="L93" i="47"/>
  <c r="L94" i="47"/>
  <c r="F89" i="47"/>
  <c r="F90" i="47"/>
  <c r="F91" i="47"/>
  <c r="F92" i="47"/>
  <c r="F93" i="47"/>
  <c r="F94" i="47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J53" i="93"/>
  <c r="M53" i="93" s="1"/>
  <c r="I53" i="93"/>
  <c r="D53" i="93"/>
  <c r="C53" i="93"/>
  <c r="P52" i="93"/>
  <c r="O52" i="93"/>
  <c r="M52" i="93"/>
  <c r="G52" i="93"/>
  <c r="P51" i="93"/>
  <c r="Q51" i="93" s="1"/>
  <c r="O51" i="93"/>
  <c r="M51" i="93"/>
  <c r="G51" i="93"/>
  <c r="J50" i="93"/>
  <c r="J60" i="93" s="1"/>
  <c r="I50" i="93"/>
  <c r="D50" i="93"/>
  <c r="C50" i="93"/>
  <c r="P49" i="93"/>
  <c r="O49" i="93"/>
  <c r="M49" i="93"/>
  <c r="G49" i="93"/>
  <c r="P48" i="93"/>
  <c r="Q48" i="93" s="1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P38" i="93"/>
  <c r="O38" i="93"/>
  <c r="M38" i="93"/>
  <c r="G38" i="93"/>
  <c r="P37" i="93"/>
  <c r="O37" i="93"/>
  <c r="M37" i="93"/>
  <c r="G37" i="93"/>
  <c r="P36" i="93"/>
  <c r="O36" i="93"/>
  <c r="Q36" i="93" s="1"/>
  <c r="M36" i="93"/>
  <c r="G36" i="93"/>
  <c r="P35" i="93"/>
  <c r="O35" i="93"/>
  <c r="M35" i="93"/>
  <c r="G35" i="93"/>
  <c r="P34" i="93"/>
  <c r="O34" i="93"/>
  <c r="M34" i="93"/>
  <c r="G34" i="93"/>
  <c r="J33" i="93"/>
  <c r="I33" i="93"/>
  <c r="D33" i="93"/>
  <c r="C33" i="93"/>
  <c r="P32" i="93"/>
  <c r="O32" i="93"/>
  <c r="M32" i="93"/>
  <c r="G32" i="93"/>
  <c r="P31" i="93"/>
  <c r="O31" i="93"/>
  <c r="M31" i="93"/>
  <c r="G31" i="93"/>
  <c r="J30" i="93"/>
  <c r="M30" i="93" s="1"/>
  <c r="I30" i="93"/>
  <c r="D30" i="93"/>
  <c r="C30" i="93"/>
  <c r="P29" i="93"/>
  <c r="Q29" i="93" s="1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M13" i="93" s="1"/>
  <c r="I13" i="93"/>
  <c r="D13" i="93"/>
  <c r="G13" i="93" s="1"/>
  <c r="C13" i="93"/>
  <c r="P12" i="93"/>
  <c r="O12" i="93"/>
  <c r="M12" i="93"/>
  <c r="G12" i="93"/>
  <c r="P11" i="93"/>
  <c r="O11" i="93"/>
  <c r="M11" i="93"/>
  <c r="G11" i="93"/>
  <c r="J10" i="93"/>
  <c r="I10" i="93"/>
  <c r="D10" i="93"/>
  <c r="C10" i="93"/>
  <c r="C20" i="93" s="1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O53" i="93" l="1"/>
  <c r="Q52" i="93"/>
  <c r="Q57" i="93"/>
  <c r="G50" i="93"/>
  <c r="G47" i="93"/>
  <c r="Q49" i="93"/>
  <c r="P47" i="93"/>
  <c r="M33" i="93"/>
  <c r="O33" i="93"/>
  <c r="Q32" i="93"/>
  <c r="Q37" i="93"/>
  <c r="Q35" i="93"/>
  <c r="Q31" i="93"/>
  <c r="Q15" i="93"/>
  <c r="Q19" i="93"/>
  <c r="G10" i="93"/>
  <c r="Q9" i="93"/>
  <c r="Q8" i="93"/>
  <c r="P92" i="47"/>
  <c r="P94" i="47"/>
  <c r="Q58" i="93"/>
  <c r="Q55" i="93"/>
  <c r="Q59" i="93"/>
  <c r="I60" i="93"/>
  <c r="K53" i="93" s="1"/>
  <c r="Q56" i="93"/>
  <c r="L51" i="93"/>
  <c r="L53" i="93"/>
  <c r="L50" i="93"/>
  <c r="M50" i="93"/>
  <c r="L54" i="93"/>
  <c r="C60" i="93"/>
  <c r="E56" i="93" s="1"/>
  <c r="G53" i="93"/>
  <c r="Q54" i="93"/>
  <c r="P50" i="93"/>
  <c r="O47" i="93"/>
  <c r="Q38" i="93"/>
  <c r="I40" i="93"/>
  <c r="K33" i="93" s="1"/>
  <c r="Q34" i="93"/>
  <c r="J40" i="93"/>
  <c r="L32" i="93" s="1"/>
  <c r="Q28" i="93"/>
  <c r="G33" i="93"/>
  <c r="Q39" i="93"/>
  <c r="C40" i="93"/>
  <c r="E40" i="93" s="1"/>
  <c r="G30" i="93"/>
  <c r="P30" i="93"/>
  <c r="G27" i="93"/>
  <c r="O27" i="93"/>
  <c r="P27" i="93"/>
  <c r="I20" i="93"/>
  <c r="K13" i="93" s="1"/>
  <c r="J20" i="93"/>
  <c r="L14" i="93" s="1"/>
  <c r="O13" i="93"/>
  <c r="Q16" i="93"/>
  <c r="Q14" i="93"/>
  <c r="Q17" i="93"/>
  <c r="L10" i="93"/>
  <c r="L7" i="93"/>
  <c r="Q11" i="93"/>
  <c r="M10" i="93"/>
  <c r="Q12" i="93"/>
  <c r="Q18" i="93"/>
  <c r="E7" i="93"/>
  <c r="P10" i="93"/>
  <c r="O7" i="93"/>
  <c r="G7" i="93"/>
  <c r="E16" i="93"/>
  <c r="E12" i="93"/>
  <c r="E8" i="93"/>
  <c r="E9" i="93"/>
  <c r="E15" i="93"/>
  <c r="E11" i="93"/>
  <c r="E19" i="93"/>
  <c r="E14" i="93"/>
  <c r="E18" i="93"/>
  <c r="E17" i="93"/>
  <c r="E13" i="93"/>
  <c r="E46" i="93"/>
  <c r="L55" i="93"/>
  <c r="M7" i="93"/>
  <c r="E10" i="93"/>
  <c r="O10" i="93"/>
  <c r="Q10" i="93" s="1"/>
  <c r="L12" i="93"/>
  <c r="P13" i="93"/>
  <c r="L16" i="93"/>
  <c r="M27" i="93"/>
  <c r="O30" i="93"/>
  <c r="P33" i="93"/>
  <c r="Q33" i="93" s="1"/>
  <c r="F46" i="93"/>
  <c r="M47" i="93"/>
  <c r="L48" i="93"/>
  <c r="O50" i="93"/>
  <c r="Q50" i="93" s="1"/>
  <c r="L52" i="93"/>
  <c r="P53" i="93"/>
  <c r="Q53" i="93" s="1"/>
  <c r="L56" i="93"/>
  <c r="L47" i="93"/>
  <c r="L9" i="93"/>
  <c r="L17" i="93"/>
  <c r="D20" i="93"/>
  <c r="D40" i="93"/>
  <c r="F30" i="93" s="1"/>
  <c r="K45" i="93"/>
  <c r="L49" i="93"/>
  <c r="L57" i="93"/>
  <c r="D60" i="93"/>
  <c r="P60" i="93" s="1"/>
  <c r="P7" i="93"/>
  <c r="L18" i="93"/>
  <c r="K19" i="93"/>
  <c r="L58" i="93"/>
  <c r="K8" i="93"/>
  <c r="L11" i="93"/>
  <c r="L15" i="93"/>
  <c r="L19" i="93"/>
  <c r="L59" i="93"/>
  <c r="Q14" i="72"/>
  <c r="R14" i="72"/>
  <c r="I14" i="72"/>
  <c r="O14" i="72"/>
  <c r="AT63" i="91"/>
  <c r="AM41" i="91"/>
  <c r="AR41" i="91"/>
  <c r="AV41" i="91"/>
  <c r="AR19" i="91"/>
  <c r="Q63" i="91"/>
  <c r="Q41" i="91"/>
  <c r="AX19" i="91"/>
  <c r="Q19" i="91"/>
  <c r="F20" i="70"/>
  <c r="F21" i="70"/>
  <c r="F22" i="70"/>
  <c r="F23" i="70"/>
  <c r="F24" i="70"/>
  <c r="F25" i="70"/>
  <c r="F26" i="70"/>
  <c r="F27" i="70"/>
  <c r="F28" i="70"/>
  <c r="L20" i="70"/>
  <c r="L21" i="70"/>
  <c r="L22" i="70"/>
  <c r="L23" i="70"/>
  <c r="L24" i="70"/>
  <c r="L25" i="70"/>
  <c r="L26" i="70"/>
  <c r="L27" i="70"/>
  <c r="L28" i="70"/>
  <c r="N21" i="70"/>
  <c r="O21" i="70"/>
  <c r="P21" i="70" s="1"/>
  <c r="N22" i="70"/>
  <c r="O22" i="70"/>
  <c r="N23" i="70"/>
  <c r="O23" i="70"/>
  <c r="N24" i="70"/>
  <c r="O24" i="70"/>
  <c r="N25" i="70"/>
  <c r="O25" i="70"/>
  <c r="N26" i="70"/>
  <c r="O26" i="70"/>
  <c r="N27" i="70"/>
  <c r="O27" i="70"/>
  <c r="F70" i="70"/>
  <c r="F71" i="70"/>
  <c r="F72" i="70"/>
  <c r="F73" i="70"/>
  <c r="F75" i="70"/>
  <c r="F76" i="70"/>
  <c r="F77" i="70"/>
  <c r="F78" i="70"/>
  <c r="F79" i="70"/>
  <c r="F80" i="70"/>
  <c r="F81" i="70"/>
  <c r="F82" i="70"/>
  <c r="F83" i="70"/>
  <c r="L70" i="70"/>
  <c r="L71" i="70"/>
  <c r="L72" i="70"/>
  <c r="L73" i="70"/>
  <c r="L75" i="70"/>
  <c r="L76" i="70"/>
  <c r="L77" i="70"/>
  <c r="L78" i="70"/>
  <c r="L79" i="70"/>
  <c r="L80" i="70"/>
  <c r="L81" i="70"/>
  <c r="L82" i="70"/>
  <c r="L83" i="70"/>
  <c r="N70" i="70"/>
  <c r="O70" i="70"/>
  <c r="N71" i="70"/>
  <c r="O71" i="70"/>
  <c r="N72" i="70"/>
  <c r="O72" i="70"/>
  <c r="N73" i="70"/>
  <c r="O73" i="70"/>
  <c r="O74" i="70"/>
  <c r="N75" i="70"/>
  <c r="O75" i="70"/>
  <c r="N76" i="70"/>
  <c r="O76" i="70"/>
  <c r="N77" i="70"/>
  <c r="O77" i="70"/>
  <c r="N78" i="70"/>
  <c r="O78" i="70"/>
  <c r="N79" i="70"/>
  <c r="O79" i="70"/>
  <c r="N80" i="70"/>
  <c r="O80" i="70"/>
  <c r="N81" i="70"/>
  <c r="O81" i="70"/>
  <c r="N82" i="70"/>
  <c r="O82" i="70"/>
  <c r="N83" i="70"/>
  <c r="O83" i="70"/>
  <c r="AY67" i="92"/>
  <c r="AZ67" i="92" s="1"/>
  <c r="AR67" i="92"/>
  <c r="AH67" i="92"/>
  <c r="AI67" i="92" s="1"/>
  <c r="AG67" i="92"/>
  <c r="AF67" i="92"/>
  <c r="AE67" i="92"/>
  <c r="AV67" i="92" s="1"/>
  <c r="AD67" i="92"/>
  <c r="AU67" i="92" s="1"/>
  <c r="AC67" i="92"/>
  <c r="AT67" i="92" s="1"/>
  <c r="AB67" i="92"/>
  <c r="AA67" i="92"/>
  <c r="Z67" i="92"/>
  <c r="AQ67" i="92" s="1"/>
  <c r="Y67" i="92"/>
  <c r="AP67" i="92" s="1"/>
  <c r="X67" i="92"/>
  <c r="AO67" i="92" s="1"/>
  <c r="W67" i="92"/>
  <c r="AN67" i="92" s="1"/>
  <c r="V67" i="92"/>
  <c r="AM67" i="92" s="1"/>
  <c r="U67" i="92"/>
  <c r="AL67" i="92" s="1"/>
  <c r="T67" i="92"/>
  <c r="AK67" i="92" s="1"/>
  <c r="P67" i="92"/>
  <c r="Q67" i="92" s="1"/>
  <c r="O67" i="92"/>
  <c r="AX67" i="92" s="1"/>
  <c r="N67" i="92"/>
  <c r="M67" i="92"/>
  <c r="L67" i="92"/>
  <c r="K67" i="92"/>
  <c r="J67" i="92"/>
  <c r="AS67" i="92" s="1"/>
  <c r="I67" i="92"/>
  <c r="H67" i="92"/>
  <c r="G67" i="92"/>
  <c r="F67" i="92"/>
  <c r="E67" i="92"/>
  <c r="D67" i="92"/>
  <c r="C67" i="92"/>
  <c r="B67" i="92"/>
  <c r="AH66" i="92"/>
  <c r="AY66" i="92" s="1"/>
  <c r="AZ66" i="92" s="1"/>
  <c r="AG66" i="92"/>
  <c r="AF66" i="92"/>
  <c r="AE66" i="92"/>
  <c r="AV66" i="92" s="1"/>
  <c r="AD66" i="92"/>
  <c r="AU66" i="92" s="1"/>
  <c r="AC66" i="92"/>
  <c r="AT66" i="92" s="1"/>
  <c r="AB66" i="92"/>
  <c r="AS66" i="92" s="1"/>
  <c r="AA66" i="92"/>
  <c r="AR66" i="92" s="1"/>
  <c r="Z66" i="92"/>
  <c r="AQ66" i="92" s="1"/>
  <c r="Y66" i="92"/>
  <c r="AP66" i="92" s="1"/>
  <c r="X66" i="92"/>
  <c r="AO66" i="92" s="1"/>
  <c r="W66" i="92"/>
  <c r="AN66" i="92" s="1"/>
  <c r="V66" i="92"/>
  <c r="AM66" i="92" s="1"/>
  <c r="U66" i="92"/>
  <c r="AL66" i="92" s="1"/>
  <c r="T66" i="92"/>
  <c r="AK66" i="92" s="1"/>
  <c r="P66" i="92"/>
  <c r="Q66" i="92" s="1"/>
  <c r="O66" i="92"/>
  <c r="AX66" i="92" s="1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Y65" i="92"/>
  <c r="AZ65" i="92" s="1"/>
  <c r="AH65" i="92"/>
  <c r="AI65" i="92" s="1"/>
  <c r="AG65" i="92"/>
  <c r="AF65" i="92"/>
  <c r="AE65" i="92"/>
  <c r="AV65" i="92" s="1"/>
  <c r="AD65" i="92"/>
  <c r="AU65" i="92" s="1"/>
  <c r="AC65" i="92"/>
  <c r="AT65" i="92" s="1"/>
  <c r="AB65" i="92"/>
  <c r="AS65" i="92" s="1"/>
  <c r="AA65" i="92"/>
  <c r="AR65" i="92" s="1"/>
  <c r="Z65" i="92"/>
  <c r="AQ65" i="92" s="1"/>
  <c r="Y65" i="92"/>
  <c r="AP65" i="92" s="1"/>
  <c r="X65" i="92"/>
  <c r="AO65" i="92" s="1"/>
  <c r="W65" i="92"/>
  <c r="AN65" i="92" s="1"/>
  <c r="V65" i="92"/>
  <c r="AM65" i="92" s="1"/>
  <c r="U65" i="92"/>
  <c r="AL65" i="92" s="1"/>
  <c r="T65" i="92"/>
  <c r="AK65" i="92" s="1"/>
  <c r="P65" i="92"/>
  <c r="Q65" i="92" s="1"/>
  <c r="O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G64" i="92"/>
  <c r="AF64" i="92"/>
  <c r="AE64" i="92"/>
  <c r="AV64" i="92" s="1"/>
  <c r="AD64" i="92"/>
  <c r="AU64" i="92" s="1"/>
  <c r="AC64" i="92"/>
  <c r="AT64" i="92" s="1"/>
  <c r="AB64" i="92"/>
  <c r="AS64" i="92" s="1"/>
  <c r="AA64" i="92"/>
  <c r="AR64" i="92" s="1"/>
  <c r="Z64" i="92"/>
  <c r="AQ64" i="92" s="1"/>
  <c r="Y64" i="92"/>
  <c r="AP64" i="92" s="1"/>
  <c r="X64" i="92"/>
  <c r="AO64" i="92" s="1"/>
  <c r="W64" i="92"/>
  <c r="AN64" i="92" s="1"/>
  <c r="V64" i="92"/>
  <c r="AM64" i="92" s="1"/>
  <c r="U64" i="92"/>
  <c r="AL64" i="92" s="1"/>
  <c r="T64" i="92"/>
  <c r="AK64" i="92" s="1"/>
  <c r="P64" i="92"/>
  <c r="Q64" i="92" s="1"/>
  <c r="O64" i="92"/>
  <c r="N64" i="92"/>
  <c r="M64" i="92"/>
  <c r="L64" i="92"/>
  <c r="K64" i="92"/>
  <c r="J64" i="92"/>
  <c r="I64" i="92"/>
  <c r="H64" i="92"/>
  <c r="G64" i="92"/>
  <c r="F64" i="92"/>
  <c r="E64" i="92"/>
  <c r="D64" i="92"/>
  <c r="C64" i="92"/>
  <c r="B64" i="92"/>
  <c r="AY63" i="92"/>
  <c r="AO63" i="92"/>
  <c r="AI63" i="92"/>
  <c r="AV63" i="92"/>
  <c r="AU63" i="92"/>
  <c r="AT63" i="92"/>
  <c r="AS63" i="92"/>
  <c r="AR63" i="92"/>
  <c r="AQ63" i="92"/>
  <c r="AP63" i="92"/>
  <c r="AN63" i="92"/>
  <c r="AM63" i="92"/>
  <c r="AL63" i="92"/>
  <c r="AK63" i="92"/>
  <c r="Q63" i="92"/>
  <c r="AY62" i="92"/>
  <c r="AZ62" i="92" s="1"/>
  <c r="AV62" i="92"/>
  <c r="AU62" i="92"/>
  <c r="AT62" i="92"/>
  <c r="AS62" i="92"/>
  <c r="AR62" i="92"/>
  <c r="AQ62" i="92"/>
  <c r="AP62" i="92"/>
  <c r="AO62" i="92"/>
  <c r="AN62" i="92"/>
  <c r="AM62" i="92"/>
  <c r="AL62" i="92"/>
  <c r="AK62" i="92"/>
  <c r="AI62" i="92"/>
  <c r="Q62" i="92"/>
  <c r="AY61" i="92"/>
  <c r="AZ61" i="92" s="1"/>
  <c r="AV61" i="92"/>
  <c r="AU61" i="92"/>
  <c r="AT61" i="92"/>
  <c r="AS61" i="92"/>
  <c r="AR61" i="92"/>
  <c r="AQ61" i="92"/>
  <c r="AP61" i="92"/>
  <c r="AO61" i="92"/>
  <c r="AN61" i="92"/>
  <c r="AM61" i="92"/>
  <c r="AL61" i="92"/>
  <c r="AK61" i="92"/>
  <c r="AI61" i="92"/>
  <c r="Q61" i="92"/>
  <c r="AY60" i="92"/>
  <c r="AZ60" i="92" s="1"/>
  <c r="AV60" i="92"/>
  <c r="AU60" i="92"/>
  <c r="AT60" i="92"/>
  <c r="AS60" i="92"/>
  <c r="AR60" i="92"/>
  <c r="AQ60" i="92"/>
  <c r="AP60" i="92"/>
  <c r="AO60" i="92"/>
  <c r="AN60" i="92"/>
  <c r="AM60" i="92"/>
  <c r="AL60" i="92"/>
  <c r="AK60" i="92"/>
  <c r="AI60" i="92"/>
  <c r="Q60" i="92"/>
  <c r="AY59" i="92"/>
  <c r="AZ59" i="92" s="1"/>
  <c r="AV59" i="92"/>
  <c r="AU59" i="92"/>
  <c r="AT59" i="92"/>
  <c r="AS59" i="92"/>
  <c r="AR59" i="92"/>
  <c r="AQ59" i="92"/>
  <c r="AP59" i="92"/>
  <c r="AO59" i="92"/>
  <c r="AN59" i="92"/>
  <c r="AM59" i="92"/>
  <c r="AL59" i="92"/>
  <c r="AK59" i="92"/>
  <c r="AI59" i="92"/>
  <c r="Q59" i="92"/>
  <c r="AY58" i="92"/>
  <c r="AZ58" i="92" s="1"/>
  <c r="AV58" i="92"/>
  <c r="AU58" i="92"/>
  <c r="AT58" i="92"/>
  <c r="AS58" i="92"/>
  <c r="AR58" i="92"/>
  <c r="AQ58" i="92"/>
  <c r="AP58" i="92"/>
  <c r="AO58" i="92"/>
  <c r="AN58" i="92"/>
  <c r="AM58" i="92"/>
  <c r="AL58" i="92"/>
  <c r="AK58" i="92"/>
  <c r="AI58" i="92"/>
  <c r="Q58" i="92"/>
  <c r="AY57" i="92"/>
  <c r="AZ57" i="92" s="1"/>
  <c r="AV57" i="92"/>
  <c r="AU57" i="92"/>
  <c r="AT57" i="92"/>
  <c r="AS57" i="92"/>
  <c r="AR57" i="92"/>
  <c r="AQ57" i="92"/>
  <c r="AP57" i="92"/>
  <c r="AO57" i="92"/>
  <c r="AN57" i="92"/>
  <c r="AM57" i="92"/>
  <c r="AL57" i="92"/>
  <c r="AK57" i="92"/>
  <c r="AI57" i="92"/>
  <c r="Q57" i="92"/>
  <c r="AY56" i="92"/>
  <c r="AZ56" i="92" s="1"/>
  <c r="AV56" i="92"/>
  <c r="AU56" i="92"/>
  <c r="AT56" i="92"/>
  <c r="AS56" i="92"/>
  <c r="AR56" i="92"/>
  <c r="AQ56" i="92"/>
  <c r="AP56" i="92"/>
  <c r="AO56" i="92"/>
  <c r="AN56" i="92"/>
  <c r="AM56" i="92"/>
  <c r="AL56" i="92"/>
  <c r="AK56" i="92"/>
  <c r="AI56" i="92"/>
  <c r="Q56" i="92"/>
  <c r="AY55" i="92"/>
  <c r="AZ55" i="92" s="1"/>
  <c r="AV55" i="92"/>
  <c r="AU55" i="92"/>
  <c r="AT55" i="92"/>
  <c r="AS55" i="92"/>
  <c r="AR55" i="92"/>
  <c r="AQ55" i="92"/>
  <c r="AP55" i="92"/>
  <c r="AO55" i="92"/>
  <c r="AN55" i="92"/>
  <c r="AM55" i="92"/>
  <c r="AL55" i="92"/>
  <c r="AK55" i="92"/>
  <c r="AI55" i="92"/>
  <c r="Q55" i="92"/>
  <c r="AY54" i="92"/>
  <c r="AZ54" i="92" s="1"/>
  <c r="AV54" i="92"/>
  <c r="AU54" i="92"/>
  <c r="AT54" i="92"/>
  <c r="AS54" i="92"/>
  <c r="AR54" i="92"/>
  <c r="AQ54" i="92"/>
  <c r="AP54" i="92"/>
  <c r="AO54" i="92"/>
  <c r="AN54" i="92"/>
  <c r="AM54" i="92"/>
  <c r="AL54" i="92"/>
  <c r="AK54" i="92"/>
  <c r="AI54" i="92"/>
  <c r="Q54" i="92"/>
  <c r="AY53" i="92"/>
  <c r="AZ53" i="92" s="1"/>
  <c r="AV53" i="92"/>
  <c r="AU53" i="92"/>
  <c r="AT53" i="92"/>
  <c r="AS53" i="92"/>
  <c r="AR53" i="92"/>
  <c r="AQ53" i="92"/>
  <c r="AP53" i="92"/>
  <c r="AO53" i="92"/>
  <c r="AN53" i="92"/>
  <c r="AM53" i="92"/>
  <c r="AL53" i="92"/>
  <c r="AK53" i="92"/>
  <c r="AI53" i="92"/>
  <c r="Q53" i="92"/>
  <c r="AY52" i="92"/>
  <c r="AZ52" i="92" s="1"/>
  <c r="AV52" i="92"/>
  <c r="AU52" i="92"/>
  <c r="AT52" i="92"/>
  <c r="AS52" i="92"/>
  <c r="AR52" i="92"/>
  <c r="AQ52" i="92"/>
  <c r="AP52" i="92"/>
  <c r="AO52" i="92"/>
  <c r="AN52" i="92"/>
  <c r="AM52" i="92"/>
  <c r="AL52" i="92"/>
  <c r="AK52" i="92"/>
  <c r="AI52" i="92"/>
  <c r="Q52" i="92"/>
  <c r="AY51" i="92"/>
  <c r="AZ51" i="92" s="1"/>
  <c r="AV51" i="92"/>
  <c r="AU51" i="92"/>
  <c r="AT51" i="92"/>
  <c r="AS51" i="92"/>
  <c r="AR51" i="92"/>
  <c r="AQ51" i="92"/>
  <c r="AP51" i="92"/>
  <c r="AO51" i="92"/>
  <c r="AN51" i="92"/>
  <c r="AM51" i="92"/>
  <c r="AL51" i="92"/>
  <c r="AK51" i="92"/>
  <c r="AI51" i="92"/>
  <c r="Q51" i="92"/>
  <c r="AH45" i="92"/>
  <c r="AY45" i="92" s="1"/>
  <c r="AZ45" i="92" s="1"/>
  <c r="AG45" i="92"/>
  <c r="AF45" i="92"/>
  <c r="AW45" i="92" s="1"/>
  <c r="AE45" i="92"/>
  <c r="AV45" i="92" s="1"/>
  <c r="AD45" i="92"/>
  <c r="AU45" i="92" s="1"/>
  <c r="AC45" i="92"/>
  <c r="AT45" i="92" s="1"/>
  <c r="AB45" i="92"/>
  <c r="AS45" i="92" s="1"/>
  <c r="AA45" i="92"/>
  <c r="AR45" i="92" s="1"/>
  <c r="Z45" i="92"/>
  <c r="AQ45" i="92" s="1"/>
  <c r="Y45" i="92"/>
  <c r="AP45" i="92" s="1"/>
  <c r="X45" i="92"/>
  <c r="AO45" i="92" s="1"/>
  <c r="W45" i="92"/>
  <c r="AN45" i="92" s="1"/>
  <c r="V45" i="92"/>
  <c r="AM45" i="92" s="1"/>
  <c r="U45" i="92"/>
  <c r="AL45" i="92" s="1"/>
  <c r="T45" i="92"/>
  <c r="AK45" i="92" s="1"/>
  <c r="P45" i="92"/>
  <c r="Q45" i="92" s="1"/>
  <c r="O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V44" i="92"/>
  <c r="AH44" i="92"/>
  <c r="AI44" i="92" s="1"/>
  <c r="AG44" i="92"/>
  <c r="AF44" i="92"/>
  <c r="AE44" i="92"/>
  <c r="AD44" i="92"/>
  <c r="AU44" i="92" s="1"/>
  <c r="AC44" i="92"/>
  <c r="AT44" i="92" s="1"/>
  <c r="AB44" i="92"/>
  <c r="AS44" i="92" s="1"/>
  <c r="AA44" i="92"/>
  <c r="AR44" i="92" s="1"/>
  <c r="Z44" i="92"/>
  <c r="AQ44" i="92" s="1"/>
  <c r="Y44" i="92"/>
  <c r="AP44" i="92" s="1"/>
  <c r="X44" i="92"/>
  <c r="AO44" i="92" s="1"/>
  <c r="W44" i="92"/>
  <c r="AN44" i="92" s="1"/>
  <c r="V44" i="92"/>
  <c r="AM44" i="92" s="1"/>
  <c r="U44" i="92"/>
  <c r="AL44" i="92" s="1"/>
  <c r="AK44" i="92"/>
  <c r="P44" i="92"/>
  <c r="Q44" i="92" s="1"/>
  <c r="O44" i="92"/>
  <c r="N44" i="92"/>
  <c r="AW44" i="92" s="1"/>
  <c r="M44" i="92"/>
  <c r="L44" i="92"/>
  <c r="K44" i="92"/>
  <c r="J44" i="92"/>
  <c r="I44" i="92"/>
  <c r="H44" i="92"/>
  <c r="G44" i="92"/>
  <c r="F44" i="92"/>
  <c r="E44" i="92"/>
  <c r="D44" i="92"/>
  <c r="C44" i="92"/>
  <c r="B44" i="92"/>
  <c r="AH43" i="92"/>
  <c r="AI43" i="92" s="1"/>
  <c r="AG43" i="92"/>
  <c r="AF43" i="92"/>
  <c r="AW43" i="92" s="1"/>
  <c r="AE43" i="92"/>
  <c r="AV43" i="92" s="1"/>
  <c r="AD43" i="92"/>
  <c r="AU43" i="92" s="1"/>
  <c r="AC43" i="92"/>
  <c r="AT43" i="92" s="1"/>
  <c r="AB43" i="92"/>
  <c r="AS43" i="92" s="1"/>
  <c r="AA43" i="92"/>
  <c r="AR43" i="92" s="1"/>
  <c r="Z43" i="92"/>
  <c r="AQ43" i="92" s="1"/>
  <c r="Y43" i="92"/>
  <c r="AP43" i="92" s="1"/>
  <c r="X43" i="92"/>
  <c r="AO43" i="92" s="1"/>
  <c r="W43" i="92"/>
  <c r="AN43" i="92" s="1"/>
  <c r="V43" i="92"/>
  <c r="AM43" i="92" s="1"/>
  <c r="U43" i="92"/>
  <c r="AL43" i="92" s="1"/>
  <c r="AK43" i="92"/>
  <c r="P43" i="92"/>
  <c r="Q43" i="92" s="1"/>
  <c r="O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H42" i="92"/>
  <c r="AI42" i="92" s="1"/>
  <c r="AG42" i="92"/>
  <c r="AX42" i="92" s="1"/>
  <c r="AF42" i="92"/>
  <c r="AW42" i="92" s="1"/>
  <c r="AE42" i="92"/>
  <c r="AD42" i="92"/>
  <c r="AU42" i="92" s="1"/>
  <c r="AC42" i="92"/>
  <c r="AT42" i="92" s="1"/>
  <c r="AB42" i="92"/>
  <c r="AS42" i="92" s="1"/>
  <c r="AA42" i="92"/>
  <c r="AR42" i="92" s="1"/>
  <c r="Z42" i="92"/>
  <c r="AQ42" i="92" s="1"/>
  <c r="Y42" i="92"/>
  <c r="AP42" i="92" s="1"/>
  <c r="X42" i="92"/>
  <c r="AO42" i="92" s="1"/>
  <c r="W42" i="92"/>
  <c r="AN42" i="92" s="1"/>
  <c r="V42" i="92"/>
  <c r="AM42" i="92" s="1"/>
  <c r="U42" i="92"/>
  <c r="AL42" i="92" s="1"/>
  <c r="AK42" i="92"/>
  <c r="P42" i="92"/>
  <c r="Q42" i="92" s="1"/>
  <c r="O42" i="92"/>
  <c r="N42" i="92"/>
  <c r="M42" i="92"/>
  <c r="AV42" i="92" s="1"/>
  <c r="L42" i="92"/>
  <c r="K42" i="92"/>
  <c r="J42" i="92"/>
  <c r="I42" i="92"/>
  <c r="H42" i="92"/>
  <c r="G42" i="92"/>
  <c r="F42" i="92"/>
  <c r="E42" i="92"/>
  <c r="D42" i="92"/>
  <c r="C42" i="92"/>
  <c r="B42" i="92"/>
  <c r="AI41" i="92"/>
  <c r="AX41" i="92"/>
  <c r="AW41" i="92"/>
  <c r="AV41" i="92"/>
  <c r="AU41" i="92"/>
  <c r="AT41" i="92"/>
  <c r="AS41" i="92"/>
  <c r="AR41" i="92"/>
  <c r="AQ41" i="92"/>
  <c r="AP41" i="92"/>
  <c r="AO41" i="92"/>
  <c r="AN41" i="92"/>
  <c r="AM41" i="92"/>
  <c r="AL41" i="92"/>
  <c r="AK41" i="92"/>
  <c r="Q41" i="92"/>
  <c r="AY40" i="92"/>
  <c r="AZ40" i="92" s="1"/>
  <c r="AX40" i="92"/>
  <c r="AW40" i="92"/>
  <c r="AV40" i="92"/>
  <c r="AU40" i="92"/>
  <c r="AT40" i="92"/>
  <c r="AS40" i="92"/>
  <c r="AR40" i="92"/>
  <c r="AQ40" i="92"/>
  <c r="AP40" i="92"/>
  <c r="AO40" i="92"/>
  <c r="AN40" i="92"/>
  <c r="AM40" i="92"/>
  <c r="AL40" i="92"/>
  <c r="AK40" i="92"/>
  <c r="AI40" i="92"/>
  <c r="Q40" i="92"/>
  <c r="AY39" i="92"/>
  <c r="AZ39" i="92" s="1"/>
  <c r="AX39" i="92"/>
  <c r="AW39" i="92"/>
  <c r="AV39" i="92"/>
  <c r="AU39" i="92"/>
  <c r="AT39" i="92"/>
  <c r="AS39" i="92"/>
  <c r="AR39" i="92"/>
  <c r="AQ39" i="92"/>
  <c r="AP39" i="92"/>
  <c r="AO39" i="92"/>
  <c r="AN39" i="92"/>
  <c r="AM39" i="92"/>
  <c r="AL39" i="92"/>
  <c r="AK39" i="92"/>
  <c r="AI39" i="92"/>
  <c r="Q39" i="92"/>
  <c r="AY38" i="92"/>
  <c r="AZ38" i="92" s="1"/>
  <c r="AX38" i="92"/>
  <c r="AW38" i="92"/>
  <c r="AV38" i="92"/>
  <c r="AU38" i="92"/>
  <c r="AT38" i="92"/>
  <c r="AS38" i="92"/>
  <c r="AR38" i="92"/>
  <c r="AQ38" i="92"/>
  <c r="AP38" i="92"/>
  <c r="AO38" i="92"/>
  <c r="AN38" i="92"/>
  <c r="AM38" i="92"/>
  <c r="AL38" i="92"/>
  <c r="AK38" i="92"/>
  <c r="AI38" i="92"/>
  <c r="Q38" i="92"/>
  <c r="AY37" i="92"/>
  <c r="AZ37" i="92" s="1"/>
  <c r="AX37" i="92"/>
  <c r="AW37" i="92"/>
  <c r="AV37" i="92"/>
  <c r="AU37" i="92"/>
  <c r="AT37" i="92"/>
  <c r="AS37" i="92"/>
  <c r="AR37" i="92"/>
  <c r="AQ37" i="92"/>
  <c r="AP37" i="92"/>
  <c r="AO37" i="92"/>
  <c r="AN37" i="92"/>
  <c r="AM37" i="92"/>
  <c r="AL37" i="92"/>
  <c r="AK37" i="92"/>
  <c r="AI37" i="92"/>
  <c r="Q37" i="92"/>
  <c r="AY36" i="92"/>
  <c r="AZ36" i="92" s="1"/>
  <c r="AX36" i="92"/>
  <c r="AW36" i="92"/>
  <c r="AV36" i="92"/>
  <c r="AU36" i="92"/>
  <c r="AT36" i="92"/>
  <c r="AS36" i="92"/>
  <c r="AR36" i="92"/>
  <c r="AQ36" i="92"/>
  <c r="AP36" i="92"/>
  <c r="AO36" i="92"/>
  <c r="AN36" i="92"/>
  <c r="AM36" i="92"/>
  <c r="AL36" i="92"/>
  <c r="AK36" i="92"/>
  <c r="AI36" i="92"/>
  <c r="Q36" i="92"/>
  <c r="AY35" i="92"/>
  <c r="AZ35" i="92" s="1"/>
  <c r="AX35" i="92"/>
  <c r="AW35" i="92"/>
  <c r="AV35" i="92"/>
  <c r="AU35" i="92"/>
  <c r="AT35" i="92"/>
  <c r="AS35" i="92"/>
  <c r="AR35" i="92"/>
  <c r="AQ35" i="92"/>
  <c r="AP35" i="92"/>
  <c r="AO35" i="92"/>
  <c r="AN35" i="92"/>
  <c r="AM35" i="92"/>
  <c r="AL35" i="92"/>
  <c r="AK35" i="92"/>
  <c r="AI35" i="92"/>
  <c r="Q35" i="92"/>
  <c r="AY34" i="92"/>
  <c r="AZ34" i="92" s="1"/>
  <c r="AX34" i="92"/>
  <c r="AW34" i="92"/>
  <c r="AV34" i="92"/>
  <c r="AU34" i="92"/>
  <c r="AT34" i="92"/>
  <c r="AS34" i="92"/>
  <c r="AR34" i="92"/>
  <c r="AQ34" i="92"/>
  <c r="AP34" i="92"/>
  <c r="AO34" i="92"/>
  <c r="AN34" i="92"/>
  <c r="AM34" i="92"/>
  <c r="AL34" i="92"/>
  <c r="AK34" i="92"/>
  <c r="AI34" i="92"/>
  <c r="Q34" i="92"/>
  <c r="AY33" i="92"/>
  <c r="AZ33" i="92" s="1"/>
  <c r="AX33" i="92"/>
  <c r="AW33" i="92"/>
  <c r="AV33" i="92"/>
  <c r="AU33" i="92"/>
  <c r="AT33" i="92"/>
  <c r="AS33" i="92"/>
  <c r="AR33" i="92"/>
  <c r="AQ33" i="92"/>
  <c r="AP33" i="92"/>
  <c r="AO33" i="92"/>
  <c r="AN33" i="92"/>
  <c r="AM33" i="92"/>
  <c r="AL33" i="92"/>
  <c r="AK33" i="92"/>
  <c r="AI33" i="92"/>
  <c r="Q33" i="92"/>
  <c r="AY32" i="92"/>
  <c r="AZ32" i="92" s="1"/>
  <c r="AX32" i="92"/>
  <c r="AW32" i="92"/>
  <c r="AV32" i="92"/>
  <c r="AU32" i="92"/>
  <c r="AT32" i="92"/>
  <c r="AS32" i="92"/>
  <c r="AR32" i="92"/>
  <c r="AQ32" i="92"/>
  <c r="AP32" i="92"/>
  <c r="AO32" i="92"/>
  <c r="AN32" i="92"/>
  <c r="AM32" i="92"/>
  <c r="AL32" i="92"/>
  <c r="AK32" i="92"/>
  <c r="AI32" i="92"/>
  <c r="Q32" i="92"/>
  <c r="AY31" i="92"/>
  <c r="AZ31" i="92" s="1"/>
  <c r="AX31" i="92"/>
  <c r="AW31" i="92"/>
  <c r="AV31" i="92"/>
  <c r="AU31" i="92"/>
  <c r="AT31" i="92"/>
  <c r="AS31" i="92"/>
  <c r="AR31" i="92"/>
  <c r="AQ31" i="92"/>
  <c r="AP31" i="92"/>
  <c r="AO31" i="92"/>
  <c r="AN31" i="92"/>
  <c r="AM31" i="92"/>
  <c r="AL31" i="92"/>
  <c r="AK31" i="92"/>
  <c r="AI31" i="92"/>
  <c r="Q31" i="92"/>
  <c r="AY30" i="92"/>
  <c r="AZ30" i="92" s="1"/>
  <c r="AX30" i="92"/>
  <c r="AW30" i="92"/>
  <c r="AV30" i="92"/>
  <c r="AU30" i="92"/>
  <c r="AT30" i="92"/>
  <c r="AS30" i="92"/>
  <c r="AR30" i="92"/>
  <c r="AQ30" i="92"/>
  <c r="AP30" i="92"/>
  <c r="AO30" i="92"/>
  <c r="AN30" i="92"/>
  <c r="AM30" i="92"/>
  <c r="AL30" i="92"/>
  <c r="AK30" i="92"/>
  <c r="AI30" i="92"/>
  <c r="Q30" i="92"/>
  <c r="AY29" i="92"/>
  <c r="AZ29" i="92" s="1"/>
  <c r="AX29" i="92"/>
  <c r="AW29" i="92"/>
  <c r="AV29" i="92"/>
  <c r="AU29" i="92"/>
  <c r="AT29" i="92"/>
  <c r="AS29" i="92"/>
  <c r="AR29" i="92"/>
  <c r="AQ29" i="92"/>
  <c r="AP29" i="92"/>
  <c r="AO29" i="92"/>
  <c r="AN29" i="92"/>
  <c r="AM29" i="92"/>
  <c r="AL29" i="92"/>
  <c r="AK29" i="92"/>
  <c r="AI29" i="92"/>
  <c r="Q29" i="92"/>
  <c r="Q26" i="92"/>
  <c r="Q48" i="92" s="1"/>
  <c r="AI48" i="92" s="1"/>
  <c r="AZ48" i="92" s="1"/>
  <c r="S24" i="92"/>
  <c r="AS23" i="92"/>
  <c r="AH23" i="92"/>
  <c r="AI23" i="92" s="1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AL23" i="92" s="1"/>
  <c r="T23" i="92"/>
  <c r="AK23" i="92" s="1"/>
  <c r="P23" i="92"/>
  <c r="Q23" i="92" s="1"/>
  <c r="O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H22" i="92"/>
  <c r="AI22" i="92" s="1"/>
  <c r="AG22" i="92"/>
  <c r="AX22" i="92" s="1"/>
  <c r="AF22" i="92"/>
  <c r="AW22" i="92" s="1"/>
  <c r="AE22" i="92"/>
  <c r="AV22" i="92" s="1"/>
  <c r="AD22" i="92"/>
  <c r="AU22" i="92" s="1"/>
  <c r="AC22" i="92"/>
  <c r="AT22" i="92" s="1"/>
  <c r="AB22" i="92"/>
  <c r="AS22" i="92" s="1"/>
  <c r="AA22" i="92"/>
  <c r="AR22" i="92" s="1"/>
  <c r="Z22" i="92"/>
  <c r="AQ22" i="92" s="1"/>
  <c r="Y22" i="92"/>
  <c r="AP22" i="92" s="1"/>
  <c r="X22" i="92"/>
  <c r="AO22" i="92" s="1"/>
  <c r="W22" i="92"/>
  <c r="AN22" i="92" s="1"/>
  <c r="V22" i="92"/>
  <c r="AM22" i="92" s="1"/>
  <c r="U22" i="92"/>
  <c r="AL22" i="92" s="1"/>
  <c r="T22" i="92"/>
  <c r="P22" i="92"/>
  <c r="Q22" i="92" s="1"/>
  <c r="O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K22" i="92" s="1"/>
  <c r="AH21" i="92"/>
  <c r="AI21" i="92" s="1"/>
  <c r="AG21" i="92"/>
  <c r="AF21" i="92"/>
  <c r="AW21" i="92" s="1"/>
  <c r="AE21" i="92"/>
  <c r="AV21" i="92" s="1"/>
  <c r="AD21" i="92"/>
  <c r="AU21" i="92" s="1"/>
  <c r="AC21" i="92"/>
  <c r="AT21" i="92" s="1"/>
  <c r="AB21" i="92"/>
  <c r="AS21" i="92" s="1"/>
  <c r="AA21" i="92"/>
  <c r="AR21" i="92" s="1"/>
  <c r="Z21" i="92"/>
  <c r="AQ21" i="92" s="1"/>
  <c r="Y21" i="92"/>
  <c r="AP21" i="92" s="1"/>
  <c r="X21" i="92"/>
  <c r="AO21" i="92" s="1"/>
  <c r="W21" i="92"/>
  <c r="AN21" i="92" s="1"/>
  <c r="V21" i="92"/>
  <c r="AM21" i="92" s="1"/>
  <c r="U21" i="92"/>
  <c r="AL21" i="92" s="1"/>
  <c r="T21" i="92"/>
  <c r="AK21" i="92" s="1"/>
  <c r="P21" i="92"/>
  <c r="Q21" i="92" s="1"/>
  <c r="O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T20" i="92"/>
  <c r="AH20" i="92"/>
  <c r="AG20" i="92"/>
  <c r="AF20" i="92"/>
  <c r="AW20" i="92" s="1"/>
  <c r="AE20" i="92"/>
  <c r="AV20" i="92" s="1"/>
  <c r="AD20" i="92"/>
  <c r="AU20" i="92" s="1"/>
  <c r="AC20" i="92"/>
  <c r="AB20" i="92"/>
  <c r="AS20" i="92" s="1"/>
  <c r="AA20" i="92"/>
  <c r="AR20" i="92" s="1"/>
  <c r="Z20" i="92"/>
  <c r="AQ20" i="92" s="1"/>
  <c r="Y20" i="92"/>
  <c r="AP20" i="92" s="1"/>
  <c r="X20" i="92"/>
  <c r="AO20" i="92" s="1"/>
  <c r="W20" i="92"/>
  <c r="AN20" i="92" s="1"/>
  <c r="V20" i="92"/>
  <c r="AM20" i="92" s="1"/>
  <c r="U20" i="92"/>
  <c r="AL20" i="92" s="1"/>
  <c r="T20" i="92"/>
  <c r="AK20" i="92" s="1"/>
  <c r="P20" i="92"/>
  <c r="O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T19" i="92"/>
  <c r="AK19" i="92"/>
  <c r="AX19" i="92"/>
  <c r="AW19" i="92"/>
  <c r="AV19" i="92"/>
  <c r="AU19" i="92"/>
  <c r="AS19" i="92"/>
  <c r="AR19" i="92"/>
  <c r="AQ19" i="92"/>
  <c r="AP19" i="92"/>
  <c r="AO19" i="92"/>
  <c r="AN19" i="92"/>
  <c r="AM19" i="92"/>
  <c r="AL19" i="92"/>
  <c r="A63" i="92"/>
  <c r="AY18" i="92"/>
  <c r="AZ18" i="92" s="1"/>
  <c r="AX18" i="92"/>
  <c r="AW18" i="92"/>
  <c r="AW23" i="92" s="1"/>
  <c r="AV18" i="92"/>
  <c r="AV23" i="92" s="1"/>
  <c r="AU18" i="92"/>
  <c r="AU23" i="92" s="1"/>
  <c r="AT18" i="92"/>
  <c r="AT23" i="92" s="1"/>
  <c r="AS18" i="92"/>
  <c r="AR18" i="92"/>
  <c r="AR23" i="92" s="1"/>
  <c r="AQ18" i="92"/>
  <c r="AQ23" i="92" s="1"/>
  <c r="AP18" i="92"/>
  <c r="AP23" i="92" s="1"/>
  <c r="AO18" i="92"/>
  <c r="AO23" i="92" s="1"/>
  <c r="AN18" i="92"/>
  <c r="AN23" i="92" s="1"/>
  <c r="AM18" i="92"/>
  <c r="AM23" i="92" s="1"/>
  <c r="AL18" i="92"/>
  <c r="AK18" i="92"/>
  <c r="AI18" i="92"/>
  <c r="Q18" i="92"/>
  <c r="AY17" i="92"/>
  <c r="AZ17" i="92" s="1"/>
  <c r="AX17" i="92"/>
  <c r="AW17" i="92"/>
  <c r="AV17" i="92"/>
  <c r="AU17" i="92"/>
  <c r="AT17" i="92"/>
  <c r="AS17" i="92"/>
  <c r="AR17" i="92"/>
  <c r="AQ17" i="92"/>
  <c r="AP17" i="92"/>
  <c r="AO17" i="92"/>
  <c r="AN17" i="92"/>
  <c r="AM17" i="92"/>
  <c r="AL17" i="92"/>
  <c r="AK17" i="92"/>
  <c r="AI17" i="92"/>
  <c r="Q17" i="92"/>
  <c r="AY16" i="92"/>
  <c r="AZ16" i="92" s="1"/>
  <c r="AX16" i="92"/>
  <c r="AW16" i="92"/>
  <c r="AV16" i="92"/>
  <c r="AU16" i="92"/>
  <c r="AT16" i="92"/>
  <c r="AS16" i="92"/>
  <c r="AR16" i="92"/>
  <c r="AQ16" i="92"/>
  <c r="AP16" i="92"/>
  <c r="AO16" i="92"/>
  <c r="AN16" i="92"/>
  <c r="AM16" i="92"/>
  <c r="AL16" i="92"/>
  <c r="AK16" i="92"/>
  <c r="AI16" i="92"/>
  <c r="Q16" i="92"/>
  <c r="AY15" i="92"/>
  <c r="AZ15" i="92" s="1"/>
  <c r="AX15" i="92"/>
  <c r="AW15" i="92"/>
  <c r="AV15" i="92"/>
  <c r="AU15" i="92"/>
  <c r="AT15" i="92"/>
  <c r="AS15" i="92"/>
  <c r="AR15" i="92"/>
  <c r="AQ15" i="92"/>
  <c r="AP15" i="92"/>
  <c r="AO15" i="92"/>
  <c r="AN15" i="92"/>
  <c r="AM15" i="92"/>
  <c r="AL15" i="92"/>
  <c r="AK15" i="92"/>
  <c r="AI15" i="92"/>
  <c r="Q15" i="92"/>
  <c r="AY14" i="92"/>
  <c r="AZ14" i="92" s="1"/>
  <c r="AX14" i="92"/>
  <c r="AW14" i="92"/>
  <c r="AV14" i="92"/>
  <c r="AU14" i="92"/>
  <c r="AT14" i="92"/>
  <c r="AS14" i="92"/>
  <c r="AR14" i="92"/>
  <c r="AQ14" i="92"/>
  <c r="AP14" i="92"/>
  <c r="AO14" i="92"/>
  <c r="AN14" i="92"/>
  <c r="AM14" i="92"/>
  <c r="AL14" i="92"/>
  <c r="AK14" i="92"/>
  <c r="AI14" i="92"/>
  <c r="Q14" i="92"/>
  <c r="AY13" i="92"/>
  <c r="AZ13" i="92" s="1"/>
  <c r="AX13" i="92"/>
  <c r="AW13" i="92"/>
  <c r="AV13" i="92"/>
  <c r="AU13" i="92"/>
  <c r="AT13" i="92"/>
  <c r="AS13" i="92"/>
  <c r="AR13" i="92"/>
  <c r="AQ13" i="92"/>
  <c r="AP13" i="92"/>
  <c r="AO13" i="92"/>
  <c r="AN13" i="92"/>
  <c r="AM13" i="92"/>
  <c r="AL13" i="92"/>
  <c r="AK13" i="92"/>
  <c r="AI13" i="92"/>
  <c r="Q13" i="92"/>
  <c r="AY12" i="92"/>
  <c r="AZ12" i="92" s="1"/>
  <c r="AX12" i="92"/>
  <c r="AW12" i="92"/>
  <c r="AV12" i="92"/>
  <c r="AU12" i="92"/>
  <c r="AT12" i="92"/>
  <c r="AS12" i="92"/>
  <c r="AR12" i="92"/>
  <c r="AQ12" i="92"/>
  <c r="AP12" i="92"/>
  <c r="AO12" i="92"/>
  <c r="AN12" i="92"/>
  <c r="AM12" i="92"/>
  <c r="AL12" i="92"/>
  <c r="AK12" i="92"/>
  <c r="AI12" i="92"/>
  <c r="Q12" i="92"/>
  <c r="AY11" i="92"/>
  <c r="AZ11" i="92" s="1"/>
  <c r="AX11" i="92"/>
  <c r="AW11" i="92"/>
  <c r="AV11" i="92"/>
  <c r="AU11" i="92"/>
  <c r="AT11" i="92"/>
  <c r="AS11" i="92"/>
  <c r="AR11" i="92"/>
  <c r="AQ11" i="92"/>
  <c r="AP11" i="92"/>
  <c r="AO11" i="92"/>
  <c r="AN11" i="92"/>
  <c r="AM11" i="92"/>
  <c r="AL11" i="92"/>
  <c r="AK11" i="92"/>
  <c r="AI11" i="92"/>
  <c r="Q11" i="92"/>
  <c r="AY10" i="92"/>
  <c r="AZ10" i="92" s="1"/>
  <c r="AX10" i="92"/>
  <c r="AW10" i="92"/>
  <c r="AV10" i="92"/>
  <c r="AU10" i="92"/>
  <c r="AT10" i="92"/>
  <c r="AS10" i="92"/>
  <c r="AR10" i="92"/>
  <c r="AQ10" i="92"/>
  <c r="AP10" i="92"/>
  <c r="AO10" i="92"/>
  <c r="AN10" i="92"/>
  <c r="AM10" i="92"/>
  <c r="AL10" i="92"/>
  <c r="AK10" i="92"/>
  <c r="AI10" i="92"/>
  <c r="Q10" i="92"/>
  <c r="AY9" i="92"/>
  <c r="AZ9" i="92" s="1"/>
  <c r="AX9" i="92"/>
  <c r="AW9" i="92"/>
  <c r="AV9" i="92"/>
  <c r="AU9" i="92"/>
  <c r="AT9" i="92"/>
  <c r="AS9" i="92"/>
  <c r="AR9" i="92"/>
  <c r="AQ9" i="92"/>
  <c r="AP9" i="92"/>
  <c r="AO9" i="92"/>
  <c r="AN9" i="92"/>
  <c r="AM9" i="92"/>
  <c r="AL9" i="92"/>
  <c r="AK9" i="92"/>
  <c r="AI9" i="92"/>
  <c r="Q9" i="92"/>
  <c r="AY8" i="92"/>
  <c r="AZ8" i="92" s="1"/>
  <c r="AX8" i="92"/>
  <c r="AW8" i="92"/>
  <c r="AV8" i="92"/>
  <c r="AU8" i="92"/>
  <c r="AT8" i="92"/>
  <c r="AS8" i="92"/>
  <c r="AR8" i="92"/>
  <c r="AQ8" i="92"/>
  <c r="AP8" i="92"/>
  <c r="AO8" i="92"/>
  <c r="AN8" i="92"/>
  <c r="AM8" i="92"/>
  <c r="AL8" i="92"/>
  <c r="AK8" i="92"/>
  <c r="AI8" i="92"/>
  <c r="Q8" i="92"/>
  <c r="AY7" i="92"/>
  <c r="AX7" i="92"/>
  <c r="AW7" i="92"/>
  <c r="AV7" i="92"/>
  <c r="AU7" i="92"/>
  <c r="AT7" i="92"/>
  <c r="AS7" i="92"/>
  <c r="AR7" i="92"/>
  <c r="AQ7" i="92"/>
  <c r="AP7" i="92"/>
  <c r="AO7" i="92"/>
  <c r="AN7" i="92"/>
  <c r="AM7" i="92"/>
  <c r="AL7" i="92"/>
  <c r="AK7" i="92"/>
  <c r="AI7" i="92"/>
  <c r="Q7" i="92"/>
  <c r="AT67" i="91"/>
  <c r="AH67" i="91"/>
  <c r="AY67" i="91" s="1"/>
  <c r="AZ67" i="91" s="1"/>
  <c r="AG67" i="91"/>
  <c r="AF67" i="91"/>
  <c r="AW67" i="91" s="1"/>
  <c r="AE67" i="91"/>
  <c r="AV67" i="91" s="1"/>
  <c r="AD67" i="91"/>
  <c r="AU67" i="91" s="1"/>
  <c r="AC67" i="91"/>
  <c r="AB67" i="91"/>
  <c r="AS67" i="91" s="1"/>
  <c r="AA67" i="91"/>
  <c r="AR67" i="91" s="1"/>
  <c r="Z67" i="91"/>
  <c r="AQ67" i="91" s="1"/>
  <c r="Y67" i="91"/>
  <c r="AP67" i="91" s="1"/>
  <c r="X67" i="91"/>
  <c r="W67" i="91"/>
  <c r="AN67" i="91" s="1"/>
  <c r="V67" i="91"/>
  <c r="AM67" i="91" s="1"/>
  <c r="U67" i="91"/>
  <c r="AL67" i="91" s="1"/>
  <c r="T67" i="91"/>
  <c r="AK67" i="91" s="1"/>
  <c r="P67" i="91"/>
  <c r="Q67" i="91" s="1"/>
  <c r="O67" i="91"/>
  <c r="N67" i="91"/>
  <c r="M67" i="91"/>
  <c r="L67" i="91"/>
  <c r="K67" i="91"/>
  <c r="J67" i="91"/>
  <c r="I67" i="91"/>
  <c r="H67" i="91"/>
  <c r="G67" i="91"/>
  <c r="F67" i="91"/>
  <c r="AO67" i="91" s="1"/>
  <c r="E67" i="91"/>
  <c r="D67" i="91"/>
  <c r="C67" i="91"/>
  <c r="B67" i="91"/>
  <c r="AH66" i="91"/>
  <c r="AY66" i="91" s="1"/>
  <c r="AZ66" i="91" s="1"/>
  <c r="AG66" i="91"/>
  <c r="AF66" i="91"/>
  <c r="AW66" i="91" s="1"/>
  <c r="AE66" i="91"/>
  <c r="AV66" i="91" s="1"/>
  <c r="AD66" i="91"/>
  <c r="AU66" i="91" s="1"/>
  <c r="AC66" i="91"/>
  <c r="AT66" i="91" s="1"/>
  <c r="AB66" i="91"/>
  <c r="AS66" i="91" s="1"/>
  <c r="AA66" i="91"/>
  <c r="AR66" i="91" s="1"/>
  <c r="Z66" i="91"/>
  <c r="AQ66" i="91" s="1"/>
  <c r="Y66" i="91"/>
  <c r="AP66" i="91" s="1"/>
  <c r="X66" i="91"/>
  <c r="AO66" i="91" s="1"/>
  <c r="W66" i="91"/>
  <c r="AN66" i="91" s="1"/>
  <c r="V66" i="91"/>
  <c r="AM66" i="91" s="1"/>
  <c r="U66" i="91"/>
  <c r="AL66" i="91" s="1"/>
  <c r="T66" i="91"/>
  <c r="AK66" i="91" s="1"/>
  <c r="Q66" i="91"/>
  <c r="O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H65" i="91"/>
  <c r="AI65" i="91" s="1"/>
  <c r="AG65" i="91"/>
  <c r="AF65" i="91"/>
  <c r="AW65" i="91" s="1"/>
  <c r="AE65" i="91"/>
  <c r="AV65" i="91" s="1"/>
  <c r="AD65" i="91"/>
  <c r="AU65" i="91" s="1"/>
  <c r="AC65" i="91"/>
  <c r="AT65" i="91" s="1"/>
  <c r="AB65" i="91"/>
  <c r="AS65" i="91" s="1"/>
  <c r="AA65" i="91"/>
  <c r="AR65" i="91" s="1"/>
  <c r="Z65" i="91"/>
  <c r="AQ65" i="91" s="1"/>
  <c r="Y65" i="91"/>
  <c r="AP65" i="91" s="1"/>
  <c r="X65" i="91"/>
  <c r="AO65" i="91" s="1"/>
  <c r="W65" i="91"/>
  <c r="AN65" i="91" s="1"/>
  <c r="V65" i="91"/>
  <c r="AM65" i="91" s="1"/>
  <c r="U65" i="91"/>
  <c r="AL65" i="91" s="1"/>
  <c r="T65" i="91"/>
  <c r="AK65" i="91" s="1"/>
  <c r="P65" i="91"/>
  <c r="Q65" i="91" s="1"/>
  <c r="O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H64" i="91"/>
  <c r="AG64" i="91"/>
  <c r="AF64" i="91"/>
  <c r="AW64" i="91" s="1"/>
  <c r="AE64" i="91"/>
  <c r="AV64" i="91" s="1"/>
  <c r="AD64" i="91"/>
  <c r="AU64" i="91" s="1"/>
  <c r="AC64" i="91"/>
  <c r="AT64" i="91" s="1"/>
  <c r="AB64" i="91"/>
  <c r="AS64" i="91" s="1"/>
  <c r="AA64" i="91"/>
  <c r="AR64" i="91" s="1"/>
  <c r="Z64" i="91"/>
  <c r="AQ64" i="91" s="1"/>
  <c r="Y64" i="91"/>
  <c r="AP64" i="91" s="1"/>
  <c r="X64" i="91"/>
  <c r="AO64" i="91" s="1"/>
  <c r="W64" i="91"/>
  <c r="AN64" i="91" s="1"/>
  <c r="V64" i="91"/>
  <c r="AM64" i="91" s="1"/>
  <c r="U64" i="91"/>
  <c r="AL64" i="91" s="1"/>
  <c r="T64" i="91"/>
  <c r="AK64" i="91" s="1"/>
  <c r="P64" i="91"/>
  <c r="O64" i="91"/>
  <c r="N64" i="91"/>
  <c r="M64" i="91"/>
  <c r="L64" i="91"/>
  <c r="K64" i="91"/>
  <c r="J64" i="91"/>
  <c r="I64" i="91"/>
  <c r="H64" i="91"/>
  <c r="G64" i="91"/>
  <c r="F64" i="91"/>
  <c r="E64" i="91"/>
  <c r="D64" i="91"/>
  <c r="C64" i="91"/>
  <c r="B64" i="91"/>
  <c r="AI63" i="91"/>
  <c r="AW63" i="91"/>
  <c r="AV63" i="91"/>
  <c r="AU63" i="91"/>
  <c r="AR63" i="91"/>
  <c r="AQ63" i="91"/>
  <c r="AP63" i="91"/>
  <c r="AO63" i="91"/>
  <c r="AN63" i="91"/>
  <c r="AM63" i="91"/>
  <c r="AL63" i="91"/>
  <c r="AK63" i="91"/>
  <c r="A63" i="91"/>
  <c r="AY62" i="91"/>
  <c r="AZ62" i="91" s="1"/>
  <c r="AX62" i="91"/>
  <c r="AW62" i="91"/>
  <c r="AV62" i="91"/>
  <c r="AU62" i="91"/>
  <c r="AT62" i="91"/>
  <c r="AS62" i="91"/>
  <c r="AR62" i="91"/>
  <c r="AQ62" i="91"/>
  <c r="AP62" i="91"/>
  <c r="AO62" i="91"/>
  <c r="AN62" i="91"/>
  <c r="AM62" i="91"/>
  <c r="AL62" i="91"/>
  <c r="AK62" i="91"/>
  <c r="AI62" i="91"/>
  <c r="Q62" i="91"/>
  <c r="AY61" i="91"/>
  <c r="AZ61" i="91" s="1"/>
  <c r="AX61" i="91"/>
  <c r="AW61" i="91"/>
  <c r="AV61" i="91"/>
  <c r="AU61" i="91"/>
  <c r="AT61" i="91"/>
  <c r="AS61" i="91"/>
  <c r="AR61" i="91"/>
  <c r="AQ61" i="91"/>
  <c r="AP61" i="91"/>
  <c r="AO61" i="91"/>
  <c r="AN61" i="91"/>
  <c r="AM61" i="91"/>
  <c r="AL61" i="91"/>
  <c r="AK61" i="91"/>
  <c r="AI61" i="91"/>
  <c r="Q61" i="91"/>
  <c r="AY60" i="91"/>
  <c r="AZ60" i="91" s="1"/>
  <c r="AX60" i="91"/>
  <c r="AW60" i="91"/>
  <c r="AV60" i="91"/>
  <c r="AU60" i="91"/>
  <c r="AT60" i="91"/>
  <c r="AS60" i="91"/>
  <c r="AR60" i="91"/>
  <c r="AQ60" i="91"/>
  <c r="AP60" i="91"/>
  <c r="AO60" i="91"/>
  <c r="AN60" i="91"/>
  <c r="AM60" i="91"/>
  <c r="AL60" i="91"/>
  <c r="AK60" i="91"/>
  <c r="AI60" i="91"/>
  <c r="Q60" i="91"/>
  <c r="AY59" i="91"/>
  <c r="AZ59" i="91" s="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L59" i="91"/>
  <c r="AK59" i="91"/>
  <c r="AI59" i="91"/>
  <c r="Q59" i="91"/>
  <c r="AY58" i="91"/>
  <c r="AZ58" i="91" s="1"/>
  <c r="AX58" i="91"/>
  <c r="AW58" i="91"/>
  <c r="AV58" i="91"/>
  <c r="AU58" i="91"/>
  <c r="AT58" i="91"/>
  <c r="AS58" i="91"/>
  <c r="AR58" i="91"/>
  <c r="AQ58" i="91"/>
  <c r="AP58" i="91"/>
  <c r="AO58" i="91"/>
  <c r="AN58" i="91"/>
  <c r="AM58" i="91"/>
  <c r="AL58" i="91"/>
  <c r="AK58" i="91"/>
  <c r="AI58" i="91"/>
  <c r="Q58" i="91"/>
  <c r="AY57" i="91"/>
  <c r="AZ57" i="91" s="1"/>
  <c r="AX57" i="91"/>
  <c r="AW57" i="91"/>
  <c r="AV57" i="91"/>
  <c r="AU57" i="91"/>
  <c r="AT57" i="91"/>
  <c r="AS57" i="91"/>
  <c r="AR57" i="91"/>
  <c r="AQ57" i="91"/>
  <c r="AP57" i="91"/>
  <c r="AO57" i="91"/>
  <c r="AN57" i="91"/>
  <c r="AM57" i="91"/>
  <c r="AL57" i="91"/>
  <c r="AK57" i="91"/>
  <c r="AI57" i="91"/>
  <c r="Q57" i="91"/>
  <c r="AY56" i="91"/>
  <c r="AZ56" i="91" s="1"/>
  <c r="AX56" i="91"/>
  <c r="AW56" i="91"/>
  <c r="AV56" i="91"/>
  <c r="AU56" i="91"/>
  <c r="AT56" i="91"/>
  <c r="AS56" i="91"/>
  <c r="AR56" i="91"/>
  <c r="AQ56" i="91"/>
  <c r="AP56" i="91"/>
  <c r="AO56" i="91"/>
  <c r="AN56" i="91"/>
  <c r="AM56" i="91"/>
  <c r="AL56" i="91"/>
  <c r="AK56" i="91"/>
  <c r="AI56" i="91"/>
  <c r="Q56" i="91"/>
  <c r="AY55" i="91"/>
  <c r="AZ55" i="91" s="1"/>
  <c r="AX55" i="91"/>
  <c r="AW55" i="91"/>
  <c r="AV55" i="91"/>
  <c r="AU55" i="91"/>
  <c r="AT55" i="91"/>
  <c r="AS55" i="91"/>
  <c r="AR55" i="91"/>
  <c r="AQ55" i="91"/>
  <c r="AP55" i="91"/>
  <c r="AO55" i="91"/>
  <c r="AN55" i="91"/>
  <c r="AM55" i="91"/>
  <c r="AL55" i="91"/>
  <c r="AK55" i="91"/>
  <c r="AI55" i="91"/>
  <c r="Q55" i="91"/>
  <c r="AY54" i="91"/>
  <c r="AZ54" i="91" s="1"/>
  <c r="AX54" i="91"/>
  <c r="AW54" i="91"/>
  <c r="AV54" i="91"/>
  <c r="AU54" i="91"/>
  <c r="AT54" i="91"/>
  <c r="AS54" i="91"/>
  <c r="AR54" i="91"/>
  <c r="AQ54" i="91"/>
  <c r="AP54" i="91"/>
  <c r="AO54" i="91"/>
  <c r="AN54" i="91"/>
  <c r="AM54" i="91"/>
  <c r="AL54" i="91"/>
  <c r="AK54" i="91"/>
  <c r="AI54" i="91"/>
  <c r="Q54" i="91"/>
  <c r="AY53" i="91"/>
  <c r="AX53" i="91"/>
  <c r="AW53" i="91"/>
  <c r="AV53" i="91"/>
  <c r="AU53" i="91"/>
  <c r="AT53" i="91"/>
  <c r="AS53" i="91"/>
  <c r="AR53" i="91"/>
  <c r="AQ53" i="91"/>
  <c r="AP53" i="91"/>
  <c r="AO53" i="91"/>
  <c r="AN53" i="91"/>
  <c r="AM53" i="91"/>
  <c r="AL53" i="91"/>
  <c r="AK53" i="91"/>
  <c r="AI53" i="91"/>
  <c r="Q53" i="91"/>
  <c r="AY52" i="91"/>
  <c r="AX52" i="91"/>
  <c r="AW52" i="91"/>
  <c r="AV52" i="91"/>
  <c r="AU52" i="91"/>
  <c r="AT52" i="91"/>
  <c r="AS52" i="91"/>
  <c r="AR52" i="91"/>
  <c r="AQ52" i="91"/>
  <c r="AP52" i="91"/>
  <c r="AO52" i="91"/>
  <c r="AN52" i="91"/>
  <c r="AM52" i="91"/>
  <c r="AL52" i="91"/>
  <c r="AK52" i="91"/>
  <c r="AI52" i="91"/>
  <c r="Q52" i="91"/>
  <c r="AY51" i="91"/>
  <c r="AX51" i="91"/>
  <c r="AW51" i="91"/>
  <c r="AV51" i="91"/>
  <c r="AU51" i="91"/>
  <c r="AT51" i="91"/>
  <c r="AS51" i="91"/>
  <c r="AR51" i="91"/>
  <c r="AQ51" i="91"/>
  <c r="AP51" i="91"/>
  <c r="AO51" i="91"/>
  <c r="AN51" i="91"/>
  <c r="AM51" i="91"/>
  <c r="AL51" i="91"/>
  <c r="AK51" i="91"/>
  <c r="AI51" i="91"/>
  <c r="Q51" i="91"/>
  <c r="AZ48" i="91"/>
  <c r="AY45" i="91"/>
  <c r="AZ45" i="91" s="1"/>
  <c r="AU45" i="91"/>
  <c r="AT45" i="91"/>
  <c r="AS45" i="91"/>
  <c r="AP45" i="91"/>
  <c r="AM45" i="91"/>
  <c r="AL45" i="91"/>
  <c r="AK45" i="91"/>
  <c r="AI45" i="91"/>
  <c r="AG45" i="91"/>
  <c r="AF45" i="91"/>
  <c r="AW45" i="91" s="1"/>
  <c r="AE45" i="91"/>
  <c r="AD45" i="91"/>
  <c r="AC45" i="91"/>
  <c r="AB45" i="91"/>
  <c r="AA45" i="91"/>
  <c r="AR45" i="91" s="1"/>
  <c r="Z45" i="91"/>
  <c r="AQ45" i="91" s="1"/>
  <c r="Y45" i="91"/>
  <c r="X45" i="91"/>
  <c r="AO45" i="91" s="1"/>
  <c r="W45" i="91"/>
  <c r="V45" i="91"/>
  <c r="U45" i="91"/>
  <c r="T45" i="91"/>
  <c r="Q45" i="91"/>
  <c r="O45" i="91"/>
  <c r="N45" i="91"/>
  <c r="M45" i="91"/>
  <c r="AV45" i="91" s="1"/>
  <c r="L45" i="91"/>
  <c r="K45" i="91"/>
  <c r="J45" i="91"/>
  <c r="I45" i="91"/>
  <c r="H45" i="91"/>
  <c r="G45" i="91"/>
  <c r="F45" i="91"/>
  <c r="E45" i="91"/>
  <c r="AN45" i="91" s="1"/>
  <c r="D45" i="91"/>
  <c r="C45" i="91"/>
  <c r="B45" i="91"/>
  <c r="AY44" i="91"/>
  <c r="AZ44" i="91" s="1"/>
  <c r="AV44" i="91"/>
  <c r="AS44" i="91"/>
  <c r="AR44" i="91"/>
  <c r="AQ44" i="91"/>
  <c r="AN44" i="91"/>
  <c r="AK44" i="91"/>
  <c r="AI44" i="91"/>
  <c r="AG44" i="91"/>
  <c r="AX44" i="91" s="1"/>
  <c r="AF44" i="91"/>
  <c r="AW44" i="91" s="1"/>
  <c r="AE44" i="91"/>
  <c r="AD44" i="91"/>
  <c r="AU44" i="91" s="1"/>
  <c r="AC44" i="91"/>
  <c r="AB44" i="91"/>
  <c r="AA44" i="91"/>
  <c r="Z44" i="91"/>
  <c r="Y44" i="91"/>
  <c r="AP44" i="91" s="1"/>
  <c r="X44" i="91"/>
  <c r="AO44" i="91" s="1"/>
  <c r="W44" i="91"/>
  <c r="V44" i="91"/>
  <c r="AM44" i="91" s="1"/>
  <c r="U44" i="91"/>
  <c r="T44" i="91"/>
  <c r="Q44" i="91"/>
  <c r="O44" i="91"/>
  <c r="N44" i="91"/>
  <c r="M44" i="91"/>
  <c r="L44" i="91"/>
  <c r="K44" i="91"/>
  <c r="AT44" i="91" s="1"/>
  <c r="J44" i="91"/>
  <c r="I44" i="91"/>
  <c r="H44" i="91"/>
  <c r="G44" i="91"/>
  <c r="F44" i="91"/>
  <c r="E44" i="91"/>
  <c r="D44" i="91"/>
  <c r="C44" i="91"/>
  <c r="AL44" i="91" s="1"/>
  <c r="B44" i="91"/>
  <c r="AH43" i="91"/>
  <c r="AI43" i="91" s="1"/>
  <c r="AG43" i="91"/>
  <c r="AF43" i="91"/>
  <c r="AW43" i="91" s="1"/>
  <c r="AE43" i="91"/>
  <c r="AV43" i="91" s="1"/>
  <c r="AD43" i="91"/>
  <c r="AU43" i="91" s="1"/>
  <c r="AC43" i="91"/>
  <c r="AT43" i="91" s="1"/>
  <c r="AB43" i="91"/>
  <c r="AS43" i="91" s="1"/>
  <c r="AA43" i="91"/>
  <c r="AR43" i="91" s="1"/>
  <c r="Z43" i="91"/>
  <c r="AQ43" i="91" s="1"/>
  <c r="Y43" i="91"/>
  <c r="X43" i="91"/>
  <c r="AO43" i="91" s="1"/>
  <c r="W43" i="91"/>
  <c r="AN43" i="91" s="1"/>
  <c r="V43" i="91"/>
  <c r="AM43" i="91" s="1"/>
  <c r="U43" i="91"/>
  <c r="AL43" i="91" s="1"/>
  <c r="T43" i="91"/>
  <c r="AK43" i="91" s="1"/>
  <c r="P43" i="91"/>
  <c r="Q43" i="91" s="1"/>
  <c r="O43" i="91"/>
  <c r="N43" i="91"/>
  <c r="M43" i="91"/>
  <c r="L43" i="91"/>
  <c r="K43" i="91"/>
  <c r="J43" i="91"/>
  <c r="I43" i="91"/>
  <c r="H43" i="91"/>
  <c r="G43" i="91"/>
  <c r="AP43" i="91" s="1"/>
  <c r="F43" i="91"/>
  <c r="E43" i="91"/>
  <c r="D43" i="91"/>
  <c r="C43" i="91"/>
  <c r="B43" i="91"/>
  <c r="AH42" i="91"/>
  <c r="AY42" i="91" s="1"/>
  <c r="AG42" i="91"/>
  <c r="AF42" i="91"/>
  <c r="AW42" i="91" s="1"/>
  <c r="AE42" i="91"/>
  <c r="AV42" i="91" s="1"/>
  <c r="AD42" i="91"/>
  <c r="AU42" i="91" s="1"/>
  <c r="AC42" i="91"/>
  <c r="AT42" i="91" s="1"/>
  <c r="AB42" i="91"/>
  <c r="AS42" i="91" s="1"/>
  <c r="AA42" i="91"/>
  <c r="AR42" i="91" s="1"/>
  <c r="Z42" i="91"/>
  <c r="AQ42" i="91" s="1"/>
  <c r="Y42" i="91"/>
  <c r="AP42" i="91" s="1"/>
  <c r="X42" i="91"/>
  <c r="AO42" i="91" s="1"/>
  <c r="W42" i="91"/>
  <c r="AN42" i="91" s="1"/>
  <c r="V42" i="91"/>
  <c r="AM42" i="91" s="1"/>
  <c r="U42" i="91"/>
  <c r="AL42" i="91" s="1"/>
  <c r="T42" i="91"/>
  <c r="AK42" i="91" s="1"/>
  <c r="P42" i="91"/>
  <c r="O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X41" i="91"/>
  <c r="AW41" i="91"/>
  <c r="AU41" i="91"/>
  <c r="AT41" i="91"/>
  <c r="AQ41" i="91"/>
  <c r="AP41" i="91"/>
  <c r="AO41" i="91"/>
  <c r="AN41" i="91"/>
  <c r="AL41" i="91"/>
  <c r="AK41" i="91"/>
  <c r="A41" i="91"/>
  <c r="AY40" i="91"/>
  <c r="AZ40" i="91" s="1"/>
  <c r="AX40" i="91"/>
  <c r="AW40" i="91"/>
  <c r="AV40" i="91"/>
  <c r="AU40" i="91"/>
  <c r="AT40" i="91"/>
  <c r="AS40" i="91"/>
  <c r="AR40" i="91"/>
  <c r="AQ40" i="91"/>
  <c r="AP40" i="91"/>
  <c r="AO40" i="91"/>
  <c r="AN40" i="91"/>
  <c r="AM40" i="91"/>
  <c r="AL40" i="91"/>
  <c r="AK40" i="91"/>
  <c r="AI40" i="91"/>
  <c r="Q40" i="91"/>
  <c r="AY39" i="91"/>
  <c r="AZ39" i="91" s="1"/>
  <c r="AX39" i="91"/>
  <c r="AW39" i="91"/>
  <c r="AV39" i="91"/>
  <c r="AU39" i="91"/>
  <c r="AT39" i="91"/>
  <c r="AS39" i="91"/>
  <c r="AR39" i="91"/>
  <c r="AQ39" i="91"/>
  <c r="AP39" i="91"/>
  <c r="AO39" i="91"/>
  <c r="AN39" i="91"/>
  <c r="AM39" i="91"/>
  <c r="AL39" i="91"/>
  <c r="AK39" i="91"/>
  <c r="AI39" i="91"/>
  <c r="Q39" i="91"/>
  <c r="AY38" i="91"/>
  <c r="AZ38" i="91" s="1"/>
  <c r="AX38" i="91"/>
  <c r="AW38" i="91"/>
  <c r="AV38" i="91"/>
  <c r="AU38" i="91"/>
  <c r="AT38" i="91"/>
  <c r="AS38" i="91"/>
  <c r="AR38" i="91"/>
  <c r="AQ38" i="91"/>
  <c r="AP38" i="91"/>
  <c r="AO38" i="91"/>
  <c r="AN38" i="91"/>
  <c r="AM38" i="91"/>
  <c r="AL38" i="91"/>
  <c r="AK38" i="91"/>
  <c r="AI38" i="91"/>
  <c r="Q38" i="91"/>
  <c r="AY37" i="91"/>
  <c r="AZ37" i="91" s="1"/>
  <c r="AX37" i="91"/>
  <c r="AW37" i="91"/>
  <c r="AV37" i="91"/>
  <c r="AU37" i="91"/>
  <c r="AT37" i="91"/>
  <c r="AS37" i="91"/>
  <c r="AR37" i="91"/>
  <c r="AQ37" i="91"/>
  <c r="AP37" i="91"/>
  <c r="AO37" i="91"/>
  <c r="AN37" i="91"/>
  <c r="AM37" i="91"/>
  <c r="AL37" i="91"/>
  <c r="AK37" i="91"/>
  <c r="AI37" i="91"/>
  <c r="Q37" i="91"/>
  <c r="AY36" i="91"/>
  <c r="AZ36" i="91" s="1"/>
  <c r="AX36" i="91"/>
  <c r="AW36" i="91"/>
  <c r="AV36" i="91"/>
  <c r="AU36" i="91"/>
  <c r="AT36" i="91"/>
  <c r="AS36" i="91"/>
  <c r="AR36" i="91"/>
  <c r="AQ36" i="91"/>
  <c r="AP36" i="91"/>
  <c r="AO36" i="91"/>
  <c r="AN36" i="91"/>
  <c r="AM36" i="91"/>
  <c r="AL36" i="91"/>
  <c r="AK36" i="91"/>
  <c r="AI36" i="91"/>
  <c r="Q36" i="91"/>
  <c r="AY35" i="91"/>
  <c r="AZ35" i="91" s="1"/>
  <c r="AX35" i="91"/>
  <c r="AW35" i="91"/>
  <c r="AV35" i="91"/>
  <c r="AU35" i="91"/>
  <c r="AT35" i="91"/>
  <c r="AS35" i="91"/>
  <c r="AR35" i="91"/>
  <c r="AQ35" i="91"/>
  <c r="AP35" i="91"/>
  <c r="AO35" i="91"/>
  <c r="AN35" i="91"/>
  <c r="AM35" i="91"/>
  <c r="AL35" i="91"/>
  <c r="AK35" i="91"/>
  <c r="AI35" i="91"/>
  <c r="Q35" i="91"/>
  <c r="AY34" i="91"/>
  <c r="AZ34" i="91" s="1"/>
  <c r="AX34" i="91"/>
  <c r="AW34" i="91"/>
  <c r="AV34" i="91"/>
  <c r="AU34" i="91"/>
  <c r="AT34" i="91"/>
  <c r="AS34" i="91"/>
  <c r="AR34" i="91"/>
  <c r="AQ34" i="91"/>
  <c r="AP34" i="91"/>
  <c r="AO34" i="91"/>
  <c r="AN34" i="91"/>
  <c r="AM34" i="91"/>
  <c r="AL34" i="91"/>
  <c r="AK34" i="91"/>
  <c r="AI34" i="91"/>
  <c r="Q34" i="91"/>
  <c r="AY33" i="91"/>
  <c r="AZ33" i="91" s="1"/>
  <c r="AX33" i="91"/>
  <c r="AW33" i="91"/>
  <c r="AV33" i="91"/>
  <c r="AU33" i="91"/>
  <c r="AT33" i="91"/>
  <c r="AS33" i="91"/>
  <c r="AR33" i="91"/>
  <c r="AQ33" i="91"/>
  <c r="AP33" i="91"/>
  <c r="AO33" i="91"/>
  <c r="AN33" i="91"/>
  <c r="AM33" i="91"/>
  <c r="AL33" i="91"/>
  <c r="AK33" i="91"/>
  <c r="AI33" i="91"/>
  <c r="Q33" i="91"/>
  <c r="AY32" i="91"/>
  <c r="AZ32" i="91" s="1"/>
  <c r="AX32" i="91"/>
  <c r="AW32" i="91"/>
  <c r="AV32" i="91"/>
  <c r="AU32" i="91"/>
  <c r="AT32" i="91"/>
  <c r="AS32" i="91"/>
  <c r="AR32" i="91"/>
  <c r="AQ32" i="91"/>
  <c r="AP32" i="91"/>
  <c r="AO32" i="91"/>
  <c r="AN32" i="91"/>
  <c r="AM32" i="91"/>
  <c r="AL32" i="91"/>
  <c r="AK32" i="91"/>
  <c r="AI32" i="91"/>
  <c r="Q32" i="91"/>
  <c r="AY31" i="91"/>
  <c r="AZ31" i="91" s="1"/>
  <c r="AX31" i="91"/>
  <c r="AW31" i="91"/>
  <c r="AV31" i="91"/>
  <c r="AU31" i="91"/>
  <c r="AT31" i="91"/>
  <c r="AS31" i="91"/>
  <c r="AR31" i="91"/>
  <c r="AQ31" i="91"/>
  <c r="AP31" i="91"/>
  <c r="AO31" i="91"/>
  <c r="AN31" i="91"/>
  <c r="AM31" i="91"/>
  <c r="AL31" i="91"/>
  <c r="AK31" i="91"/>
  <c r="AI31" i="91"/>
  <c r="Q31" i="91"/>
  <c r="AY30" i="91"/>
  <c r="AZ30" i="91" s="1"/>
  <c r="AX30" i="91"/>
  <c r="AW30" i="91"/>
  <c r="AV30" i="91"/>
  <c r="AU30" i="91"/>
  <c r="AT30" i="91"/>
  <c r="AS30" i="91"/>
  <c r="AR30" i="91"/>
  <c r="AQ30" i="91"/>
  <c r="AP30" i="91"/>
  <c r="AO30" i="91"/>
  <c r="AN30" i="91"/>
  <c r="AM30" i="91"/>
  <c r="AL30" i="91"/>
  <c r="AK30" i="91"/>
  <c r="AI30" i="91"/>
  <c r="Q30" i="91"/>
  <c r="AY29" i="91"/>
  <c r="AX29" i="91"/>
  <c r="AW29" i="91"/>
  <c r="AV29" i="91"/>
  <c r="AU29" i="91"/>
  <c r="AT29" i="91"/>
  <c r="AS29" i="91"/>
  <c r="AR29" i="91"/>
  <c r="AQ29" i="91"/>
  <c r="AP29" i="91"/>
  <c r="AO29" i="91"/>
  <c r="AN29" i="91"/>
  <c r="AM29" i="91"/>
  <c r="AL29" i="91"/>
  <c r="AK29" i="91"/>
  <c r="AI29" i="91"/>
  <c r="Q29" i="91"/>
  <c r="AZ26" i="91"/>
  <c r="AH23" i="91"/>
  <c r="AY23" i="91" s="1"/>
  <c r="AZ23" i="91" s="1"/>
  <c r="AG23" i="91"/>
  <c r="AF23" i="91"/>
  <c r="AW23" i="91" s="1"/>
  <c r="AE23" i="91"/>
  <c r="AV23" i="91" s="1"/>
  <c r="AD23" i="91"/>
  <c r="AU23" i="91" s="1"/>
  <c r="AC23" i="91"/>
  <c r="AT23" i="91" s="1"/>
  <c r="AB23" i="91"/>
  <c r="AS23" i="91" s="1"/>
  <c r="AA23" i="91"/>
  <c r="AR23" i="91" s="1"/>
  <c r="Z23" i="91"/>
  <c r="Y23" i="91"/>
  <c r="AP23" i="91" s="1"/>
  <c r="X23" i="91"/>
  <c r="AO23" i="91" s="1"/>
  <c r="W23" i="91"/>
  <c r="AN23" i="91" s="1"/>
  <c r="V23" i="91"/>
  <c r="AM23" i="91" s="1"/>
  <c r="U23" i="91"/>
  <c r="AL23" i="91" s="1"/>
  <c r="T23" i="91"/>
  <c r="AK23" i="91" s="1"/>
  <c r="P23" i="91"/>
  <c r="Q23" i="91" s="1"/>
  <c r="O23" i="91"/>
  <c r="N23" i="91"/>
  <c r="M23" i="91"/>
  <c r="L23" i="91"/>
  <c r="K23" i="91"/>
  <c r="J23" i="91"/>
  <c r="I23" i="91"/>
  <c r="H23" i="91"/>
  <c r="AQ23" i="91" s="1"/>
  <c r="G23" i="91"/>
  <c r="F23" i="91"/>
  <c r="E23" i="91"/>
  <c r="D23" i="91"/>
  <c r="C23" i="91"/>
  <c r="B23" i="91"/>
  <c r="AH22" i="91"/>
  <c r="AY22" i="91" s="1"/>
  <c r="AZ22" i="91" s="1"/>
  <c r="AG22" i="91"/>
  <c r="AX22" i="91" s="1"/>
  <c r="AF22" i="91"/>
  <c r="AW22" i="91" s="1"/>
  <c r="AE22" i="91"/>
  <c r="AV22" i="91" s="1"/>
  <c r="AD22" i="91"/>
  <c r="AU22" i="91" s="1"/>
  <c r="AC22" i="91"/>
  <c r="AT22" i="91" s="1"/>
  <c r="AB22" i="91"/>
  <c r="AS22" i="91" s="1"/>
  <c r="AA22" i="91"/>
  <c r="AR22" i="91" s="1"/>
  <c r="Z22" i="91"/>
  <c r="AQ22" i="91" s="1"/>
  <c r="Y22" i="91"/>
  <c r="AP22" i="91" s="1"/>
  <c r="X22" i="91"/>
  <c r="AO22" i="91" s="1"/>
  <c r="W22" i="91"/>
  <c r="AN22" i="91" s="1"/>
  <c r="V22" i="91"/>
  <c r="AM22" i="91" s="1"/>
  <c r="U22" i="91"/>
  <c r="AL22" i="91" s="1"/>
  <c r="T22" i="91"/>
  <c r="AK22" i="91" s="1"/>
  <c r="P22" i="91"/>
  <c r="Q22" i="91" s="1"/>
  <c r="O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H21" i="91"/>
  <c r="AI21" i="91" s="1"/>
  <c r="AG21" i="91"/>
  <c r="AX21" i="91" s="1"/>
  <c r="AF21" i="91"/>
  <c r="AW21" i="91" s="1"/>
  <c r="AE21" i="91"/>
  <c r="AV21" i="91" s="1"/>
  <c r="AD21" i="91"/>
  <c r="AU21" i="91" s="1"/>
  <c r="AC21" i="91"/>
  <c r="AT21" i="91" s="1"/>
  <c r="AB21" i="91"/>
  <c r="AS21" i="91" s="1"/>
  <c r="AA21" i="91"/>
  <c r="AR21" i="91" s="1"/>
  <c r="Z21" i="91"/>
  <c r="AQ21" i="91" s="1"/>
  <c r="Y21" i="91"/>
  <c r="AP21" i="91" s="1"/>
  <c r="X21" i="91"/>
  <c r="AO21" i="91" s="1"/>
  <c r="W21" i="91"/>
  <c r="AN21" i="91" s="1"/>
  <c r="V21" i="91"/>
  <c r="AM21" i="91" s="1"/>
  <c r="U21" i="91"/>
  <c r="AL21" i="91" s="1"/>
  <c r="T21" i="91"/>
  <c r="AK21" i="91" s="1"/>
  <c r="P21" i="91"/>
  <c r="Q21" i="91" s="1"/>
  <c r="O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H20" i="91"/>
  <c r="AY20" i="91" s="1"/>
  <c r="AG20" i="91"/>
  <c r="AF20" i="91"/>
  <c r="AW20" i="91" s="1"/>
  <c r="AE20" i="91"/>
  <c r="AV20" i="91" s="1"/>
  <c r="AD20" i="91"/>
  <c r="AU20" i="91" s="1"/>
  <c r="AC20" i="91"/>
  <c r="AT20" i="91" s="1"/>
  <c r="AB20" i="91"/>
  <c r="AS20" i="91" s="1"/>
  <c r="AA20" i="91"/>
  <c r="AR20" i="91" s="1"/>
  <c r="Z20" i="91"/>
  <c r="AQ20" i="91" s="1"/>
  <c r="Y20" i="91"/>
  <c r="AP20" i="91" s="1"/>
  <c r="X20" i="91"/>
  <c r="AO20" i="91" s="1"/>
  <c r="W20" i="91"/>
  <c r="AN20" i="91" s="1"/>
  <c r="V20" i="91"/>
  <c r="AM20" i="91" s="1"/>
  <c r="U20" i="91"/>
  <c r="AL20" i="91" s="1"/>
  <c r="T20" i="91"/>
  <c r="AK20" i="91" s="1"/>
  <c r="P20" i="91"/>
  <c r="O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AW19" i="91"/>
  <c r="AV19" i="91"/>
  <c r="AT19" i="91"/>
  <c r="AQ19" i="91"/>
  <c r="AP19" i="91"/>
  <c r="AO19" i="91"/>
  <c r="AN19" i="91"/>
  <c r="AL19" i="91"/>
  <c r="AK19" i="91"/>
  <c r="AY18" i="91"/>
  <c r="AZ18" i="91" s="1"/>
  <c r="AX18" i="91"/>
  <c r="AW18" i="91"/>
  <c r="AV18" i="91"/>
  <c r="AU18" i="91"/>
  <c r="AT18" i="91"/>
  <c r="AS18" i="91"/>
  <c r="AR18" i="91"/>
  <c r="AQ18" i="91"/>
  <c r="AP18" i="91"/>
  <c r="AO18" i="91"/>
  <c r="AN18" i="91"/>
  <c r="AM18" i="91"/>
  <c r="AL18" i="91"/>
  <c r="AK18" i="91"/>
  <c r="AI18" i="91"/>
  <c r="Q18" i="91"/>
  <c r="AY17" i="91"/>
  <c r="AZ17" i="91" s="1"/>
  <c r="AX17" i="91"/>
  <c r="AW17" i="91"/>
  <c r="AV17" i="91"/>
  <c r="AU17" i="91"/>
  <c r="AT17" i="91"/>
  <c r="AS17" i="91"/>
  <c r="AR17" i="91"/>
  <c r="AQ17" i="91"/>
  <c r="AP17" i="91"/>
  <c r="AO17" i="91"/>
  <c r="AN17" i="91"/>
  <c r="AM17" i="91"/>
  <c r="AL17" i="91"/>
  <c r="AK17" i="91"/>
  <c r="AI17" i="91"/>
  <c r="Q17" i="91"/>
  <c r="AY16" i="91"/>
  <c r="AZ16" i="91" s="1"/>
  <c r="AX16" i="91"/>
  <c r="AW16" i="91"/>
  <c r="AV16" i="91"/>
  <c r="AU16" i="91"/>
  <c r="AT16" i="91"/>
  <c r="AS16" i="91"/>
  <c r="AR16" i="91"/>
  <c r="AQ16" i="91"/>
  <c r="AP16" i="91"/>
  <c r="AO16" i="91"/>
  <c r="AN16" i="91"/>
  <c r="AM16" i="91"/>
  <c r="AL16" i="91"/>
  <c r="AK16" i="91"/>
  <c r="AI16" i="91"/>
  <c r="Q16" i="91"/>
  <c r="AY15" i="91"/>
  <c r="AZ15" i="91" s="1"/>
  <c r="AX15" i="91"/>
  <c r="AW15" i="91"/>
  <c r="AV15" i="91"/>
  <c r="AU15" i="91"/>
  <c r="AT15" i="91"/>
  <c r="AS15" i="91"/>
  <c r="AR15" i="91"/>
  <c r="AQ15" i="91"/>
  <c r="AP15" i="91"/>
  <c r="AO15" i="91"/>
  <c r="AN15" i="91"/>
  <c r="AM15" i="91"/>
  <c r="AL15" i="91"/>
  <c r="AK15" i="91"/>
  <c r="AI15" i="91"/>
  <c r="Q15" i="91"/>
  <c r="AY14" i="91"/>
  <c r="AZ14" i="91" s="1"/>
  <c r="AX14" i="91"/>
  <c r="AW14" i="91"/>
  <c r="AV14" i="91"/>
  <c r="AU14" i="91"/>
  <c r="AT14" i="91"/>
  <c r="AS14" i="91"/>
  <c r="AR14" i="91"/>
  <c r="AQ14" i="91"/>
  <c r="AP14" i="91"/>
  <c r="AO14" i="91"/>
  <c r="AN14" i="91"/>
  <c r="AM14" i="91"/>
  <c r="AL14" i="91"/>
  <c r="AK14" i="91"/>
  <c r="AI14" i="91"/>
  <c r="Q14" i="91"/>
  <c r="AY13" i="91"/>
  <c r="AZ13" i="91" s="1"/>
  <c r="AX13" i="91"/>
  <c r="AW13" i="91"/>
  <c r="AV13" i="91"/>
  <c r="AU13" i="91"/>
  <c r="AT13" i="91"/>
  <c r="AS13" i="91"/>
  <c r="AR13" i="91"/>
  <c r="AQ13" i="91"/>
  <c r="AP13" i="91"/>
  <c r="AO13" i="91"/>
  <c r="AN13" i="91"/>
  <c r="AM13" i="91"/>
  <c r="AL13" i="91"/>
  <c r="AK13" i="91"/>
  <c r="AI13" i="91"/>
  <c r="Q13" i="91"/>
  <c r="AY12" i="91"/>
  <c r="AZ12" i="91" s="1"/>
  <c r="AX12" i="91"/>
  <c r="AW12" i="91"/>
  <c r="AV12" i="91"/>
  <c r="AU12" i="91"/>
  <c r="AT12" i="91"/>
  <c r="AS12" i="91"/>
  <c r="AR12" i="91"/>
  <c r="AQ12" i="91"/>
  <c r="AP12" i="91"/>
  <c r="AO12" i="91"/>
  <c r="AN12" i="91"/>
  <c r="AM12" i="91"/>
  <c r="AL12" i="91"/>
  <c r="AK12" i="91"/>
  <c r="AI12" i="91"/>
  <c r="Q12" i="91"/>
  <c r="AY11" i="91"/>
  <c r="AZ11" i="91" s="1"/>
  <c r="AX11" i="91"/>
  <c r="AW11" i="91"/>
  <c r="AV11" i="91"/>
  <c r="AU11" i="91"/>
  <c r="AT11" i="91"/>
  <c r="AS11" i="91"/>
  <c r="AR11" i="91"/>
  <c r="AQ11" i="91"/>
  <c r="AP11" i="91"/>
  <c r="AO11" i="91"/>
  <c r="AN11" i="91"/>
  <c r="AM11" i="91"/>
  <c r="AL11" i="91"/>
  <c r="AK11" i="91"/>
  <c r="AI11" i="91"/>
  <c r="Q11" i="91"/>
  <c r="AY10" i="91"/>
  <c r="AZ10" i="91" s="1"/>
  <c r="AX10" i="91"/>
  <c r="AW10" i="91"/>
  <c r="AV10" i="91"/>
  <c r="AU10" i="91"/>
  <c r="AT10" i="91"/>
  <c r="AS10" i="91"/>
  <c r="AR10" i="91"/>
  <c r="AQ10" i="91"/>
  <c r="AP10" i="91"/>
  <c r="AO10" i="91"/>
  <c r="AN10" i="91"/>
  <c r="AM10" i="91"/>
  <c r="AL10" i="91"/>
  <c r="AK10" i="91"/>
  <c r="AI10" i="91"/>
  <c r="Q10" i="91"/>
  <c r="AY9" i="91"/>
  <c r="AZ9" i="91" s="1"/>
  <c r="AX9" i="91"/>
  <c r="AW9" i="91"/>
  <c r="AV9" i="91"/>
  <c r="AU9" i="91"/>
  <c r="AT9" i="91"/>
  <c r="AS9" i="91"/>
  <c r="AR9" i="91"/>
  <c r="AQ9" i="91"/>
  <c r="AP9" i="91"/>
  <c r="AO9" i="91"/>
  <c r="AN9" i="91"/>
  <c r="AM9" i="91"/>
  <c r="AL9" i="91"/>
  <c r="AK9" i="91"/>
  <c r="AI9" i="91"/>
  <c r="Q9" i="91"/>
  <c r="AY8" i="91"/>
  <c r="AX8" i="91"/>
  <c r="AW8" i="91"/>
  <c r="AV8" i="91"/>
  <c r="AU8" i="91"/>
  <c r="AT8" i="91"/>
  <c r="AS8" i="91"/>
  <c r="AR8" i="91"/>
  <c r="AQ8" i="91"/>
  <c r="AP8" i="91"/>
  <c r="AO8" i="91"/>
  <c r="AN8" i="91"/>
  <c r="AM8" i="91"/>
  <c r="AL8" i="91"/>
  <c r="AK8" i="91"/>
  <c r="AI8" i="91"/>
  <c r="Q8" i="91"/>
  <c r="AY7" i="91"/>
  <c r="AX7" i="91"/>
  <c r="AW7" i="91"/>
  <c r="AV7" i="91"/>
  <c r="AU7" i="91"/>
  <c r="AT7" i="91"/>
  <c r="AS7" i="91"/>
  <c r="AR7" i="91"/>
  <c r="AQ7" i="91"/>
  <c r="AP7" i="91"/>
  <c r="AO7" i="91"/>
  <c r="AN7" i="91"/>
  <c r="AM7" i="91"/>
  <c r="AL7" i="91"/>
  <c r="AK7" i="91"/>
  <c r="AI7" i="91"/>
  <c r="Q7" i="91"/>
  <c r="AX65" i="92" l="1"/>
  <c r="AI20" i="92"/>
  <c r="Q20" i="92"/>
  <c r="AX64" i="92"/>
  <c r="AX20" i="92"/>
  <c r="AI64" i="91"/>
  <c r="AZ52" i="91"/>
  <c r="AZ53" i="91"/>
  <c r="Q64" i="91"/>
  <c r="AX45" i="91"/>
  <c r="Q42" i="91"/>
  <c r="AZ20" i="91"/>
  <c r="AZ8" i="91"/>
  <c r="Q20" i="91"/>
  <c r="AZ7" i="91"/>
  <c r="P23" i="70"/>
  <c r="K52" i="93"/>
  <c r="K48" i="93"/>
  <c r="K55" i="93"/>
  <c r="Q47" i="93"/>
  <c r="K50" i="93"/>
  <c r="K59" i="93"/>
  <c r="K56" i="93"/>
  <c r="K47" i="93"/>
  <c r="K57" i="93"/>
  <c r="E47" i="93"/>
  <c r="E49" i="93"/>
  <c r="E53" i="93"/>
  <c r="E48" i="93"/>
  <c r="O60" i="93"/>
  <c r="Q60" i="93" s="1"/>
  <c r="E54" i="93"/>
  <c r="E50" i="93"/>
  <c r="E51" i="93"/>
  <c r="E58" i="93"/>
  <c r="E55" i="93"/>
  <c r="K28" i="93"/>
  <c r="K36" i="93"/>
  <c r="K39" i="93"/>
  <c r="K31" i="93"/>
  <c r="K27" i="93"/>
  <c r="K35" i="93"/>
  <c r="K38" i="93"/>
  <c r="L30" i="93"/>
  <c r="M40" i="93"/>
  <c r="K29" i="93"/>
  <c r="L35" i="93"/>
  <c r="L38" i="93"/>
  <c r="L31" i="93"/>
  <c r="L28" i="93"/>
  <c r="L37" i="93"/>
  <c r="K30" i="93"/>
  <c r="L29" i="93"/>
  <c r="K37" i="93"/>
  <c r="K32" i="93"/>
  <c r="L33" i="93"/>
  <c r="L39" i="93"/>
  <c r="L36" i="93"/>
  <c r="L34" i="93"/>
  <c r="E29" i="93"/>
  <c r="E39" i="93"/>
  <c r="E37" i="93"/>
  <c r="E35" i="93"/>
  <c r="E30" i="93"/>
  <c r="E31" i="93"/>
  <c r="E33" i="93"/>
  <c r="E28" i="93"/>
  <c r="E27" i="93"/>
  <c r="E36" i="93"/>
  <c r="O40" i="93"/>
  <c r="E38" i="93"/>
  <c r="Q27" i="93"/>
  <c r="K7" i="93"/>
  <c r="K9" i="93"/>
  <c r="L13" i="93"/>
  <c r="Q13" i="93"/>
  <c r="K14" i="93"/>
  <c r="K17" i="93"/>
  <c r="K20" i="93" s="1"/>
  <c r="O20" i="93"/>
  <c r="M20" i="93"/>
  <c r="L8" i="93"/>
  <c r="L20" i="93" s="1"/>
  <c r="K15" i="93"/>
  <c r="K12" i="93"/>
  <c r="Q7" i="93"/>
  <c r="S14" i="72"/>
  <c r="M60" i="93"/>
  <c r="K54" i="93"/>
  <c r="K49" i="93"/>
  <c r="K51" i="93"/>
  <c r="K58" i="93"/>
  <c r="E57" i="93"/>
  <c r="E52" i="93"/>
  <c r="E59" i="93"/>
  <c r="L27" i="93"/>
  <c r="K34" i="93"/>
  <c r="E32" i="93"/>
  <c r="E34" i="93"/>
  <c r="Q30" i="93"/>
  <c r="F33" i="93"/>
  <c r="K11" i="93"/>
  <c r="K10" i="93"/>
  <c r="K16" i="93"/>
  <c r="K18" i="93"/>
  <c r="P83" i="70"/>
  <c r="P71" i="70"/>
  <c r="P76" i="70"/>
  <c r="P82" i="70"/>
  <c r="P81" i="70"/>
  <c r="P27" i="70"/>
  <c r="P26" i="70"/>
  <c r="AI45" i="92"/>
  <c r="AZ63" i="92"/>
  <c r="AY41" i="92"/>
  <c r="AZ41" i="92" s="1"/>
  <c r="AX44" i="92"/>
  <c r="AX45" i="92"/>
  <c r="AX43" i="92"/>
  <c r="AX23" i="92"/>
  <c r="AI19" i="92"/>
  <c r="AZ7" i="92"/>
  <c r="Q19" i="92"/>
  <c r="AX21" i="92"/>
  <c r="AX66" i="91"/>
  <c r="AX63" i="91"/>
  <c r="AX64" i="91"/>
  <c r="AZ29" i="91"/>
  <c r="AY41" i="91"/>
  <c r="AZ41" i="91" s="1"/>
  <c r="AI67" i="91"/>
  <c r="AI66" i="91"/>
  <c r="AZ51" i="91"/>
  <c r="AX67" i="91"/>
  <c r="AX65" i="91"/>
  <c r="AX20" i="91"/>
  <c r="AX23" i="91"/>
  <c r="AX43" i="91"/>
  <c r="AX42" i="91"/>
  <c r="AZ42" i="91" s="1"/>
  <c r="P72" i="70"/>
  <c r="P77" i="70"/>
  <c r="P79" i="70"/>
  <c r="P73" i="70"/>
  <c r="P78" i="70"/>
  <c r="P75" i="70"/>
  <c r="P70" i="70"/>
  <c r="P80" i="70"/>
  <c r="P25" i="70"/>
  <c r="P22" i="70"/>
  <c r="P24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E20" i="93"/>
  <c r="L60" i="93"/>
  <c r="F47" i="93"/>
  <c r="F53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S63" i="91"/>
  <c r="AS41" i="91"/>
  <c r="AS19" i="91"/>
  <c r="AM19" i="91"/>
  <c r="AU19" i="91"/>
  <c r="AI26" i="92"/>
  <c r="AZ26" i="92" s="1"/>
  <c r="AH64" i="92"/>
  <c r="AY42" i="92"/>
  <c r="AZ42" i="92" s="1"/>
  <c r="AY43" i="92"/>
  <c r="AZ43" i="92" s="1"/>
  <c r="AY44" i="92"/>
  <c r="AZ44" i="92" s="1"/>
  <c r="AI66" i="92"/>
  <c r="A41" i="92"/>
  <c r="AY19" i="92"/>
  <c r="AZ19" i="92" s="1"/>
  <c r="AY20" i="92"/>
  <c r="AZ20" i="92" s="1"/>
  <c r="AY21" i="92"/>
  <c r="AZ21" i="92" s="1"/>
  <c r="AY22" i="92"/>
  <c r="AZ22" i="92" s="1"/>
  <c r="AY23" i="92"/>
  <c r="AZ23" i="92" s="1"/>
  <c r="AI19" i="91"/>
  <c r="AY19" i="91"/>
  <c r="AZ19" i="91" s="1"/>
  <c r="AI20" i="91"/>
  <c r="AY43" i="91"/>
  <c r="AZ43" i="91" s="1"/>
  <c r="AI41" i="91"/>
  <c r="AI42" i="91"/>
  <c r="AY21" i="91"/>
  <c r="AZ21" i="91" s="1"/>
  <c r="AY63" i="91"/>
  <c r="AY64" i="91"/>
  <c r="AY65" i="91"/>
  <c r="AZ65" i="91" s="1"/>
  <c r="AI22" i="91"/>
  <c r="AI23" i="91"/>
  <c r="AZ64" i="91" l="1"/>
  <c r="K60" i="93"/>
  <c r="E60" i="93"/>
  <c r="K40" i="93"/>
  <c r="L40" i="93"/>
  <c r="Q40" i="93"/>
  <c r="Q20" i="93"/>
  <c r="AZ63" i="91"/>
  <c r="F60" i="93"/>
  <c r="F20" i="93"/>
  <c r="AY64" i="92"/>
  <c r="AZ64" i="92" s="1"/>
  <c r="AI64" i="92"/>
  <c r="R7" i="87" l="1"/>
  <c r="R10" i="87"/>
  <c r="R18" i="87"/>
  <c r="R20" i="87"/>
  <c r="R21" i="87"/>
  <c r="R29" i="87"/>
  <c r="R31" i="87"/>
  <c r="R32" i="87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D50" i="2"/>
  <c r="C50" i="2"/>
  <c r="B66" i="46"/>
  <c r="N37" i="36"/>
  <c r="W32" i="87"/>
  <c r="W33" i="87" s="1"/>
  <c r="V32" i="87"/>
  <c r="W31" i="87"/>
  <c r="W29" i="87"/>
  <c r="W26" i="87"/>
  <c r="V26" i="87"/>
  <c r="W23" i="87"/>
  <c r="V23" i="87"/>
  <c r="W21" i="87"/>
  <c r="V21" i="87"/>
  <c r="W20" i="87"/>
  <c r="W18" i="87"/>
  <c r="W15" i="87"/>
  <c r="V15" i="87"/>
  <c r="W12" i="87"/>
  <c r="V12" i="87"/>
  <c r="W10" i="87"/>
  <c r="V10" i="87"/>
  <c r="W9" i="87"/>
  <c r="W7" i="87"/>
  <c r="W22" i="87" l="1"/>
  <c r="W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B61" i="70"/>
  <c r="C61" i="70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L51" i="70"/>
  <c r="K52" i="70"/>
  <c r="L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I32" i="36"/>
  <c r="H32" i="36"/>
  <c r="P48" i="70" l="1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68" i="46" l="1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39" i="46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L91" i="86"/>
  <c r="F91" i="86"/>
  <c r="D53" i="2" l="1"/>
  <c r="C53" i="2"/>
  <c r="C7" i="2" l="1"/>
  <c r="D7" i="2"/>
  <c r="C10" i="2"/>
  <c r="D10" i="2"/>
  <c r="B95" i="47"/>
  <c r="C95" i="47"/>
  <c r="N74" i="66"/>
  <c r="O74" i="66"/>
  <c r="N75" i="66"/>
  <c r="O75" i="66"/>
  <c r="L74" i="66"/>
  <c r="F74" i="66"/>
  <c r="N28" i="66"/>
  <c r="O28" i="66"/>
  <c r="P28" i="66" s="1"/>
  <c r="L28" i="66"/>
  <c r="F28" i="66"/>
  <c r="H95" i="47"/>
  <c r="I95" i="47"/>
  <c r="N73" i="66"/>
  <c r="O73" i="66"/>
  <c r="L73" i="66"/>
  <c r="F73" i="66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B32" i="81"/>
  <c r="C32" i="81"/>
  <c r="H32" i="81"/>
  <c r="I32" i="81"/>
  <c r="B61" i="3"/>
  <c r="C61" i="3"/>
  <c r="N93" i="86"/>
  <c r="O93" i="86"/>
  <c r="N94" i="86"/>
  <c r="O94" i="86"/>
  <c r="L93" i="86"/>
  <c r="F93" i="86"/>
  <c r="I95" i="46"/>
  <c r="H95" i="46"/>
  <c r="I95" i="48"/>
  <c r="H95" i="48"/>
  <c r="F75" i="66"/>
  <c r="L75" i="66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B32" i="70"/>
  <c r="C32" i="70"/>
  <c r="H32" i="70"/>
  <c r="I32" i="70"/>
  <c r="B32" i="66"/>
  <c r="C32" i="66"/>
  <c r="N58" i="47"/>
  <c r="O58" i="47"/>
  <c r="P58" i="47" s="1"/>
  <c r="L58" i="47"/>
  <c r="F58" i="47"/>
  <c r="P29" i="66" l="1"/>
  <c r="P75" i="66"/>
  <c r="P74" i="66"/>
  <c r="P25" i="66"/>
  <c r="P73" i="66"/>
  <c r="P27" i="66"/>
  <c r="P26" i="66"/>
  <c r="P93" i="86"/>
  <c r="P60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F30" i="70"/>
  <c r="F31" i="70"/>
  <c r="L30" i="70"/>
  <c r="N30" i="70"/>
  <c r="O30" i="70"/>
  <c r="L31" i="70"/>
  <c r="N31" i="70"/>
  <c r="O31" i="70"/>
  <c r="F26" i="66"/>
  <c r="F27" i="66"/>
  <c r="F29" i="66"/>
  <c r="F30" i="66"/>
  <c r="F53" i="66"/>
  <c r="F76" i="66"/>
  <c r="F77" i="66"/>
  <c r="F80" i="66"/>
  <c r="L76" i="66"/>
  <c r="N76" i="66"/>
  <c r="O76" i="66"/>
  <c r="L77" i="66"/>
  <c r="N77" i="66"/>
  <c r="O77" i="66"/>
  <c r="L80" i="66"/>
  <c r="N80" i="66"/>
  <c r="O80" i="66"/>
  <c r="L53" i="66"/>
  <c r="N53" i="66"/>
  <c r="O53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57" i="83"/>
  <c r="O57" i="83"/>
  <c r="N58" i="83"/>
  <c r="O58" i="83"/>
  <c r="L57" i="83"/>
  <c r="F57" i="83"/>
  <c r="O18" i="70"/>
  <c r="N28" i="70"/>
  <c r="O28" i="70"/>
  <c r="N29" i="70"/>
  <c r="O29" i="70"/>
  <c r="L29" i="70"/>
  <c r="F29" i="70"/>
  <c r="N72" i="66"/>
  <c r="O72" i="66"/>
  <c r="L72" i="66"/>
  <c r="F72" i="66"/>
  <c r="N52" i="66"/>
  <c r="O52" i="66"/>
  <c r="L52" i="66"/>
  <c r="F52" i="66"/>
  <c r="N22" i="66"/>
  <c r="O22" i="66"/>
  <c r="N23" i="66"/>
  <c r="O23" i="66"/>
  <c r="N24" i="66"/>
  <c r="O24" i="66"/>
  <c r="L22" i="66"/>
  <c r="L23" i="66"/>
  <c r="L24" i="66"/>
  <c r="F22" i="66"/>
  <c r="F23" i="66"/>
  <c r="F24" i="66"/>
  <c r="N94" i="36"/>
  <c r="O94" i="36"/>
  <c r="L94" i="36"/>
  <c r="F94" i="36"/>
  <c r="N55" i="83"/>
  <c r="O55" i="83"/>
  <c r="N56" i="83"/>
  <c r="O56" i="83"/>
  <c r="L55" i="83"/>
  <c r="K59" i="83"/>
  <c r="K60" i="83"/>
  <c r="I61" i="83"/>
  <c r="H61" i="83"/>
  <c r="D59" i="83"/>
  <c r="E59" i="83"/>
  <c r="C61" i="83"/>
  <c r="B61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56" i="68" l="1"/>
  <c r="P77" i="66"/>
  <c r="P76" i="66"/>
  <c r="P68" i="46"/>
  <c r="P94" i="36"/>
  <c r="P69" i="46"/>
  <c r="P58" i="83"/>
  <c r="P31" i="70"/>
  <c r="P30" i="70"/>
  <c r="P80" i="66"/>
  <c r="P53" i="66"/>
  <c r="P30" i="66"/>
  <c r="P22" i="66"/>
  <c r="P51" i="47"/>
  <c r="P54" i="81"/>
  <c r="P52" i="66"/>
  <c r="P89" i="86"/>
  <c r="P88" i="86"/>
  <c r="P28" i="70"/>
  <c r="P29" i="70"/>
  <c r="P72" i="66"/>
  <c r="P51" i="66"/>
  <c r="P55" i="36"/>
  <c r="P53" i="81"/>
  <c r="P57" i="83"/>
  <c r="P24" i="66"/>
  <c r="P23" i="66"/>
  <c r="P56" i="83"/>
  <c r="P57" i="86"/>
  <c r="P56" i="36"/>
  <c r="P56" i="3"/>
  <c r="P55" i="83"/>
  <c r="Q5" i="2"/>
  <c r="M5" i="2"/>
  <c r="U34" i="87"/>
  <c r="T34" i="87"/>
  <c r="F34" i="87"/>
  <c r="E34" i="87"/>
  <c r="D34" i="87"/>
  <c r="C34" i="87"/>
  <c r="B34" i="87"/>
  <c r="U32" i="87"/>
  <c r="T32" i="87"/>
  <c r="P32" i="87"/>
  <c r="R33" i="87" s="1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U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U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U26" i="87"/>
  <c r="T26" i="87"/>
  <c r="S26" i="87"/>
  <c r="U23" i="87"/>
  <c r="T23" i="87"/>
  <c r="F23" i="87"/>
  <c r="E23" i="87"/>
  <c r="D23" i="87"/>
  <c r="C23" i="87"/>
  <c r="B23" i="87"/>
  <c r="U21" i="87"/>
  <c r="T21" i="87"/>
  <c r="P21" i="87"/>
  <c r="R22" i="87" s="1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U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J19" i="87"/>
  <c r="AJ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J17" i="87"/>
  <c r="AJ16" i="87"/>
  <c r="AJ15" i="87"/>
  <c r="U15" i="87"/>
  <c r="T15" i="87"/>
  <c r="S15" i="87"/>
  <c r="AJ14" i="87"/>
  <c r="T14" i="87"/>
  <c r="T25" i="87" s="1"/>
  <c r="AJ13" i="87"/>
  <c r="AJ12" i="87"/>
  <c r="U12" i="87"/>
  <c r="T12" i="87"/>
  <c r="F12" i="87"/>
  <c r="E12" i="87"/>
  <c r="D12" i="87"/>
  <c r="C12" i="87"/>
  <c r="B12" i="87"/>
  <c r="AJ11" i="87"/>
  <c r="AJ10" i="87"/>
  <c r="U10" i="87"/>
  <c r="T10" i="87"/>
  <c r="P10" i="87"/>
  <c r="R11" i="87" s="1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J9" i="87"/>
  <c r="U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J8" i="87"/>
  <c r="U7" i="87"/>
  <c r="P7" i="87"/>
  <c r="O7" i="87"/>
  <c r="N7" i="87"/>
  <c r="M7" i="87"/>
  <c r="L7" i="87"/>
  <c r="I7" i="87"/>
  <c r="H7" i="87"/>
  <c r="G7" i="87"/>
  <c r="F7" i="87"/>
  <c r="E7" i="87"/>
  <c r="D7" i="87"/>
  <c r="C7" i="87"/>
  <c r="K7" i="87"/>
  <c r="E33" i="87" l="1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U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U22" i="87"/>
  <c r="U11" i="87"/>
  <c r="D33" i="87"/>
  <c r="L33" i="87"/>
  <c r="G22" i="87"/>
  <c r="O22" i="87"/>
  <c r="J7" i="87"/>
  <c r="K11" i="87" l="1"/>
  <c r="B32" i="68"/>
  <c r="C32" i="68"/>
  <c r="H32" i="68"/>
  <c r="I32" i="68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L83" i="68"/>
  <c r="N83" i="68"/>
  <c r="O83" i="68"/>
  <c r="F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87" i="48"/>
  <c r="O87" i="48"/>
  <c r="N88" i="48"/>
  <c r="O88" i="48"/>
  <c r="L87" i="48"/>
  <c r="L88" i="48"/>
  <c r="F87" i="48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L56" i="83"/>
  <c r="L79" i="68"/>
  <c r="N79" i="68"/>
  <c r="O79" i="68"/>
  <c r="L80" i="68"/>
  <c r="N80" i="68"/>
  <c r="O80" i="68"/>
  <c r="F79" i="68"/>
  <c r="L48" i="66"/>
  <c r="N48" i="66"/>
  <c r="O48" i="66"/>
  <c r="F48" i="66"/>
  <c r="F86" i="48"/>
  <c r="L86" i="48"/>
  <c r="N86" i="48"/>
  <c r="O86" i="48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87" i="48"/>
  <c r="P51" i="48"/>
  <c r="P48" i="66"/>
  <c r="P88" i="48"/>
  <c r="P52" i="86"/>
  <c r="P56" i="46"/>
  <c r="P55" i="46"/>
  <c r="P55" i="81"/>
  <c r="P58" i="68"/>
  <c r="P52" i="48"/>
  <c r="P53" i="47"/>
  <c r="P53" i="86"/>
  <c r="P79" i="68"/>
  <c r="P54" i="47"/>
  <c r="P58" i="3"/>
  <c r="P80" i="68"/>
  <c r="P86" i="48"/>
  <c r="P59" i="86"/>
  <c r="P57" i="3"/>
  <c r="P54" i="66"/>
  <c r="P55" i="47"/>
  <c r="N77" i="68" l="1"/>
  <c r="O77" i="68"/>
  <c r="N78" i="68"/>
  <c r="O78" i="68"/>
  <c r="L77" i="68"/>
  <c r="L78" i="68"/>
  <c r="F77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N90" i="86"/>
  <c r="O90" i="86"/>
  <c r="N91" i="86"/>
  <c r="O91" i="86"/>
  <c r="L87" i="86"/>
  <c r="L90" i="86"/>
  <c r="F87" i="86"/>
  <c r="F90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91" i="86" l="1"/>
  <c r="P27" i="68"/>
  <c r="P90" i="86"/>
  <c r="P55" i="3"/>
  <c r="P94" i="3"/>
  <c r="P56" i="81"/>
  <c r="P58" i="86"/>
  <c r="P59" i="47"/>
  <c r="P53" i="36"/>
  <c r="P77" i="68"/>
  <c r="P78" i="68"/>
  <c r="P57" i="47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F92" i="86"/>
  <c r="L92" i="86"/>
  <c r="N92" i="86"/>
  <c r="O92" i="86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84" i="86"/>
  <c r="F52" i="3"/>
  <c r="N52" i="3"/>
  <c r="O52" i="3"/>
  <c r="L52" i="3"/>
  <c r="N75" i="83"/>
  <c r="O75" i="83"/>
  <c r="L75" i="83"/>
  <c r="F75" i="83"/>
  <c r="P20" i="66" l="1"/>
  <c r="P50" i="48"/>
  <c r="P31" i="66"/>
  <c r="P57" i="81"/>
  <c r="P52" i="36"/>
  <c r="P92" i="86"/>
  <c r="P75" i="83"/>
  <c r="P70" i="66"/>
  <c r="P19" i="66"/>
  <c r="P21" i="66"/>
  <c r="P71" i="66"/>
  <c r="P60" i="48"/>
  <c r="P31" i="48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N89" i="48"/>
  <c r="O89" i="48"/>
  <c r="N90" i="48"/>
  <c r="O90" i="48"/>
  <c r="N91" i="48"/>
  <c r="O91" i="48"/>
  <c r="N92" i="48"/>
  <c r="O92" i="48"/>
  <c r="N93" i="48"/>
  <c r="O93" i="48"/>
  <c r="O94" i="48"/>
  <c r="L89" i="48"/>
  <c r="L90" i="48"/>
  <c r="L91" i="48"/>
  <c r="L92" i="48"/>
  <c r="L93" i="48"/>
  <c r="F89" i="48"/>
  <c r="F90" i="48"/>
  <c r="F91" i="48"/>
  <c r="F92" i="48"/>
  <c r="F93" i="48"/>
  <c r="F85" i="48"/>
  <c r="N85" i="48"/>
  <c r="O85" i="48"/>
  <c r="L85" i="48"/>
  <c r="N58" i="48"/>
  <c r="O58" i="48"/>
  <c r="L58" i="48"/>
  <c r="L59" i="48"/>
  <c r="F58" i="48"/>
  <c r="N60" i="46"/>
  <c r="O60" i="46"/>
  <c r="L60" i="46"/>
  <c r="F60" i="46"/>
  <c r="P65" i="66" l="1"/>
  <c r="P90" i="48"/>
  <c r="P58" i="48"/>
  <c r="P60" i="46"/>
  <c r="P81" i="68"/>
  <c r="P67" i="66"/>
  <c r="P62" i="66"/>
  <c r="P15" i="66"/>
  <c r="P12" i="66"/>
  <c r="P13" i="66"/>
  <c r="P14" i="66"/>
  <c r="P10" i="66"/>
  <c r="P93" i="48"/>
  <c r="P89" i="48"/>
  <c r="P85" i="48"/>
  <c r="P92" i="48"/>
  <c r="P9" i="66"/>
  <c r="P11" i="66"/>
  <c r="P91" i="48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F96" i="86"/>
  <c r="I95" i="86"/>
  <c r="H95" i="86"/>
  <c r="D95" i="86"/>
  <c r="K94" i="86"/>
  <c r="J94" i="86"/>
  <c r="E94" i="86"/>
  <c r="D94" i="86"/>
  <c r="K93" i="86"/>
  <c r="J93" i="86"/>
  <c r="E93" i="86"/>
  <c r="D93" i="86"/>
  <c r="K92" i="86"/>
  <c r="J92" i="86"/>
  <c r="E92" i="86"/>
  <c r="D92" i="86"/>
  <c r="K91" i="86"/>
  <c r="J91" i="86"/>
  <c r="E91" i="86"/>
  <c r="D91" i="86"/>
  <c r="K90" i="86"/>
  <c r="J90" i="86"/>
  <c r="E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F83" i="86"/>
  <c r="E83" i="86"/>
  <c r="D83" i="86"/>
  <c r="O82" i="86"/>
  <c r="N82" i="86"/>
  <c r="L82" i="86"/>
  <c r="K82" i="86"/>
  <c r="J82" i="86"/>
  <c r="F82" i="86"/>
  <c r="E82" i="86"/>
  <c r="D82" i="86"/>
  <c r="O81" i="86"/>
  <c r="N81" i="86"/>
  <c r="L81" i="86"/>
  <c r="K81" i="86"/>
  <c r="J81" i="86"/>
  <c r="F81" i="86"/>
  <c r="E81" i="86"/>
  <c r="D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I61" i="86"/>
  <c r="K61" i="86" s="1"/>
  <c r="H61" i="86"/>
  <c r="J61" i="86" s="1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J32" i="86"/>
  <c r="E32" i="86"/>
  <c r="O31" i="86"/>
  <c r="N31" i="86"/>
  <c r="L31" i="86"/>
  <c r="K31" i="86"/>
  <c r="J31" i="86"/>
  <c r="F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H15" i="85" l="1"/>
  <c r="N15" i="85"/>
  <c r="L37" i="86"/>
  <c r="H38" i="86"/>
  <c r="O18" i="85"/>
  <c r="Q47" i="2"/>
  <c r="L32" i="86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1" i="86"/>
  <c r="P86" i="86"/>
  <c r="P78" i="86"/>
  <c r="P82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F9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31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E95" i="86"/>
  <c r="E96" i="86" s="1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B83" i="66"/>
  <c r="C83" i="66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F88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8" i="46"/>
  <c r="O88" i="46"/>
  <c r="N90" i="46"/>
  <c r="O90" i="46"/>
  <c r="N91" i="46"/>
  <c r="O91" i="46"/>
  <c r="N92" i="46"/>
  <c r="O92" i="46"/>
  <c r="N93" i="46"/>
  <c r="O93" i="46"/>
  <c r="L88" i="46"/>
  <c r="L90" i="46"/>
  <c r="L91" i="46"/>
  <c r="L92" i="46"/>
  <c r="F88" i="46"/>
  <c r="F90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I95" i="83"/>
  <c r="K95" i="83" s="1"/>
  <c r="H95" i="83"/>
  <c r="C95" i="83"/>
  <c r="E95" i="83" s="1"/>
  <c r="B95" i="83"/>
  <c r="K94" i="83"/>
  <c r="J94" i="83"/>
  <c r="E94" i="83"/>
  <c r="D94" i="83"/>
  <c r="K93" i="83"/>
  <c r="J93" i="83"/>
  <c r="E93" i="83"/>
  <c r="D93" i="83"/>
  <c r="K92" i="83"/>
  <c r="J92" i="83"/>
  <c r="E92" i="83"/>
  <c r="D92" i="83"/>
  <c r="K91" i="83"/>
  <c r="J91" i="83"/>
  <c r="E91" i="83"/>
  <c r="D91" i="83"/>
  <c r="K90" i="83"/>
  <c r="J90" i="83"/>
  <c r="E90" i="83"/>
  <c r="D90" i="83"/>
  <c r="K89" i="83"/>
  <c r="J89" i="83"/>
  <c r="E89" i="83"/>
  <c r="D89" i="83"/>
  <c r="K88" i="83"/>
  <c r="J88" i="83"/>
  <c r="E88" i="83"/>
  <c r="D88" i="83"/>
  <c r="K87" i="83"/>
  <c r="J87" i="83"/>
  <c r="E87" i="83"/>
  <c r="D87" i="83"/>
  <c r="K86" i="83"/>
  <c r="J86" i="83"/>
  <c r="F86" i="83"/>
  <c r="E86" i="83"/>
  <c r="D86" i="83"/>
  <c r="K85" i="83"/>
  <c r="J85" i="83"/>
  <c r="F85" i="83"/>
  <c r="E85" i="83"/>
  <c r="D85" i="83"/>
  <c r="K84" i="83"/>
  <c r="J84" i="83"/>
  <c r="F84" i="83"/>
  <c r="E84" i="83"/>
  <c r="D84" i="83"/>
  <c r="K83" i="83"/>
  <c r="J83" i="83"/>
  <c r="F83" i="83"/>
  <c r="E83" i="83"/>
  <c r="D83" i="83"/>
  <c r="K82" i="83"/>
  <c r="J82" i="83"/>
  <c r="F82" i="83"/>
  <c r="E82" i="83"/>
  <c r="D82" i="83"/>
  <c r="K81" i="83"/>
  <c r="J81" i="83"/>
  <c r="F81" i="83"/>
  <c r="E81" i="83"/>
  <c r="D81" i="83"/>
  <c r="K80" i="83"/>
  <c r="J80" i="83"/>
  <c r="E80" i="83"/>
  <c r="D80" i="83"/>
  <c r="K79" i="83"/>
  <c r="J79" i="83"/>
  <c r="E79" i="83"/>
  <c r="D79" i="83"/>
  <c r="O78" i="83"/>
  <c r="N78" i="83"/>
  <c r="L78" i="83"/>
  <c r="K78" i="83"/>
  <c r="J78" i="83"/>
  <c r="F78" i="83"/>
  <c r="E78" i="83"/>
  <c r="D78" i="83"/>
  <c r="O77" i="83"/>
  <c r="N77" i="83"/>
  <c r="L77" i="83"/>
  <c r="K77" i="83"/>
  <c r="J77" i="83"/>
  <c r="F77" i="83"/>
  <c r="E77" i="83"/>
  <c r="D77" i="83"/>
  <c r="O76" i="83"/>
  <c r="N76" i="83"/>
  <c r="L76" i="83"/>
  <c r="K76" i="83"/>
  <c r="J76" i="83"/>
  <c r="F76" i="83"/>
  <c r="E76" i="83"/>
  <c r="D76" i="83"/>
  <c r="K75" i="83"/>
  <c r="J75" i="83"/>
  <c r="E75" i="83"/>
  <c r="D75" i="83"/>
  <c r="O74" i="83"/>
  <c r="N74" i="83"/>
  <c r="L74" i="83"/>
  <c r="K74" i="83"/>
  <c r="J74" i="83"/>
  <c r="F74" i="83"/>
  <c r="E74" i="83"/>
  <c r="D74" i="83"/>
  <c r="O73" i="83"/>
  <c r="N73" i="83"/>
  <c r="L73" i="83"/>
  <c r="K73" i="83"/>
  <c r="J73" i="83"/>
  <c r="F73" i="83"/>
  <c r="E73" i="83"/>
  <c r="D73" i="83"/>
  <c r="O72" i="83"/>
  <c r="N72" i="83"/>
  <c r="L72" i="83"/>
  <c r="K72" i="83"/>
  <c r="J72" i="83"/>
  <c r="F72" i="83"/>
  <c r="E72" i="83"/>
  <c r="D72" i="83"/>
  <c r="O71" i="83"/>
  <c r="N71" i="83"/>
  <c r="L71" i="83"/>
  <c r="K71" i="83"/>
  <c r="J71" i="83"/>
  <c r="F71" i="83"/>
  <c r="E71" i="83"/>
  <c r="D71" i="83"/>
  <c r="O70" i="83"/>
  <c r="N70" i="83"/>
  <c r="L70" i="83"/>
  <c r="K70" i="83"/>
  <c r="J70" i="83"/>
  <c r="F70" i="83"/>
  <c r="E70" i="83"/>
  <c r="D70" i="83"/>
  <c r="O69" i="83"/>
  <c r="N69" i="83"/>
  <c r="L69" i="83"/>
  <c r="K69" i="83"/>
  <c r="J69" i="83"/>
  <c r="F69" i="83"/>
  <c r="E69" i="83"/>
  <c r="D69" i="83"/>
  <c r="O68" i="83"/>
  <c r="N68" i="83"/>
  <c r="L68" i="83"/>
  <c r="K68" i="83"/>
  <c r="J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O48" i="83"/>
  <c r="N48" i="83"/>
  <c r="L48" i="83"/>
  <c r="K48" i="83"/>
  <c r="F48" i="83"/>
  <c r="E48" i="83"/>
  <c r="D48" i="83"/>
  <c r="O47" i="83"/>
  <c r="N47" i="83"/>
  <c r="L47" i="83"/>
  <c r="K47" i="83"/>
  <c r="F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O30" i="83"/>
  <c r="N30" i="83"/>
  <c r="K30" i="83"/>
  <c r="F30" i="83"/>
  <c r="E30" i="83"/>
  <c r="D30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L25" i="83"/>
  <c r="K25" i="83"/>
  <c r="F25" i="83"/>
  <c r="E25" i="83"/>
  <c r="D25" i="83"/>
  <c r="O24" i="83"/>
  <c r="N24" i="83"/>
  <c r="L24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I95" i="81"/>
  <c r="H95" i="81"/>
  <c r="C95" i="81"/>
  <c r="B95" i="81"/>
  <c r="D95" i="81" s="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O90" i="81"/>
  <c r="N90" i="81"/>
  <c r="L90" i="81"/>
  <c r="K90" i="81"/>
  <c r="F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C61" i="81"/>
  <c r="B61" i="81"/>
  <c r="D61" i="81" s="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H15" i="80" l="1"/>
  <c r="F83" i="66"/>
  <c r="M15" i="80"/>
  <c r="E38" i="81"/>
  <c r="I67" i="81"/>
  <c r="N55" i="66"/>
  <c r="P91" i="46"/>
  <c r="K62" i="81"/>
  <c r="D33" i="81"/>
  <c r="E96" i="83"/>
  <c r="P82" i="48"/>
  <c r="J62" i="81"/>
  <c r="P83" i="48"/>
  <c r="P79" i="48"/>
  <c r="P30" i="48"/>
  <c r="P92" i="46"/>
  <c r="P88" i="46"/>
  <c r="P94" i="81"/>
  <c r="R16" i="80"/>
  <c r="P96" i="83"/>
  <c r="P20" i="83"/>
  <c r="P93" i="46"/>
  <c r="P87" i="81"/>
  <c r="P59" i="81"/>
  <c r="P60" i="81"/>
  <c r="P90" i="46"/>
  <c r="L95" i="81"/>
  <c r="P68" i="81"/>
  <c r="P71" i="81"/>
  <c r="P78" i="81"/>
  <c r="P79" i="81"/>
  <c r="P84" i="81"/>
  <c r="P89" i="81"/>
  <c r="P90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81" i="48"/>
  <c r="P80" i="48"/>
  <c r="P29" i="48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48" i="83"/>
  <c r="P51" i="83"/>
  <c r="N61" i="83"/>
  <c r="P49" i="83"/>
  <c r="P52" i="83"/>
  <c r="P54" i="83"/>
  <c r="P50" i="83"/>
  <c r="F61" i="83"/>
  <c r="P41" i="83"/>
  <c r="P42" i="83"/>
  <c r="P45" i="83"/>
  <c r="P47" i="83"/>
  <c r="E61" i="83"/>
  <c r="E62" i="83" s="1"/>
  <c r="J33" i="83"/>
  <c r="D33" i="83"/>
  <c r="P7" i="83"/>
  <c r="P8" i="83"/>
  <c r="P9" i="83"/>
  <c r="P13" i="83"/>
  <c r="P14" i="83"/>
  <c r="P17" i="83"/>
  <c r="P24" i="83"/>
  <c r="P25" i="83"/>
  <c r="P30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N84" i="48" l="1"/>
  <c r="O84" i="48"/>
  <c r="L82" i="48"/>
  <c r="L84" i="48"/>
  <c r="F82" i="48"/>
  <c r="F84" i="48"/>
  <c r="P84" i="48" l="1"/>
  <c r="B95" i="36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7" l="1"/>
  <c r="C32" i="47"/>
  <c r="B32" i="48" l="1"/>
  <c r="C32" i="48"/>
  <c r="H32" i="48"/>
  <c r="I32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N32" i="48" l="1"/>
  <c r="O32" i="48"/>
  <c r="L32" i="48"/>
  <c r="F32" i="70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87" i="47"/>
  <c r="P83" i="47"/>
  <c r="N54" i="48" l="1"/>
  <c r="O54" i="48"/>
  <c r="L54" i="48"/>
  <c r="F54" i="48"/>
  <c r="P54" i="48" l="1"/>
  <c r="I61" i="3" l="1"/>
  <c r="K95" i="46" l="1"/>
  <c r="H61" i="3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M7" i="74"/>
  <c r="I7" i="74"/>
  <c r="H7" i="74"/>
  <c r="H15" i="74" s="1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Q10" i="72"/>
  <c r="O10" i="72"/>
  <c r="N10" i="72"/>
  <c r="M10" i="72"/>
  <c r="I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M7" i="72"/>
  <c r="I7" i="72"/>
  <c r="H7" i="72"/>
  <c r="G7" i="72"/>
  <c r="G15" i="72" s="1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N15" i="72" l="1"/>
  <c r="M15" i="72"/>
  <c r="N15" i="74"/>
  <c r="M15" i="74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F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I61" i="70"/>
  <c r="H61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O31" i="68"/>
  <c r="N31" i="68"/>
  <c r="L31" i="68"/>
  <c r="K31" i="68"/>
  <c r="J31" i="68"/>
  <c r="F31" i="68"/>
  <c r="E31" i="68"/>
  <c r="D31" i="68"/>
  <c r="O30" i="68"/>
  <c r="N30" i="68"/>
  <c r="L30" i="68"/>
  <c r="K30" i="68"/>
  <c r="J30" i="68"/>
  <c r="F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Q6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O83" i="66" s="1"/>
  <c r="H83" i="66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J31" i="66"/>
  <c r="E31" i="66"/>
  <c r="K30" i="66"/>
  <c r="J30" i="66"/>
  <c r="E30" i="66"/>
  <c r="K29" i="66"/>
  <c r="J29" i="66"/>
  <c r="E29" i="66"/>
  <c r="K28" i="66"/>
  <c r="J28" i="66"/>
  <c r="E28" i="66"/>
  <c r="K27" i="66"/>
  <c r="J27" i="66"/>
  <c r="E27" i="66"/>
  <c r="K26" i="66"/>
  <c r="J26" i="66"/>
  <c r="E26" i="66"/>
  <c r="K25" i="66"/>
  <c r="J25" i="66"/>
  <c r="E25" i="66"/>
  <c r="K24" i="66"/>
  <c r="J24" i="66"/>
  <c r="E24" i="66"/>
  <c r="K23" i="66"/>
  <c r="J23" i="66"/>
  <c r="E23" i="66"/>
  <c r="K22" i="66"/>
  <c r="J22" i="66"/>
  <c r="E22" i="66"/>
  <c r="K21" i="66"/>
  <c r="J21" i="66"/>
  <c r="E21" i="66"/>
  <c r="K20" i="66"/>
  <c r="J20" i="66"/>
  <c r="E20" i="66"/>
  <c r="K19" i="66"/>
  <c r="J19" i="66"/>
  <c r="E19" i="66"/>
  <c r="K18" i="66"/>
  <c r="J18" i="66"/>
  <c r="E18" i="66"/>
  <c r="K17" i="66"/>
  <c r="J17" i="66"/>
  <c r="E17" i="66"/>
  <c r="K16" i="66"/>
  <c r="J16" i="66"/>
  <c r="E16" i="66"/>
  <c r="K15" i="66"/>
  <c r="J15" i="66"/>
  <c r="E15" i="66"/>
  <c r="K14" i="66"/>
  <c r="J14" i="66"/>
  <c r="E14" i="66"/>
  <c r="K13" i="66"/>
  <c r="J13" i="66"/>
  <c r="E13" i="66"/>
  <c r="K12" i="66"/>
  <c r="J12" i="66"/>
  <c r="E12" i="66"/>
  <c r="K11" i="66"/>
  <c r="J11" i="66"/>
  <c r="E11" i="66"/>
  <c r="K10" i="66"/>
  <c r="J10" i="66"/>
  <c r="E10" i="66"/>
  <c r="K9" i="66"/>
  <c r="J9" i="66"/>
  <c r="E9" i="66"/>
  <c r="O8" i="66"/>
  <c r="N8" i="66"/>
  <c r="K8" i="66"/>
  <c r="J8" i="66"/>
  <c r="F8" i="66"/>
  <c r="E8" i="66"/>
  <c r="O7" i="66"/>
  <c r="N7" i="66"/>
  <c r="L7" i="66"/>
  <c r="K7" i="66"/>
  <c r="J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94" i="70" l="1"/>
  <c r="F61" i="70"/>
  <c r="N61" i="70"/>
  <c r="O61" i="70"/>
  <c r="E33" i="68"/>
  <c r="F55" i="66"/>
  <c r="L61" i="70"/>
  <c r="L55" i="66"/>
  <c r="D94" i="70"/>
  <c r="D95" i="70" s="1"/>
  <c r="E62" i="68"/>
  <c r="L83" i="66"/>
  <c r="D83" i="66"/>
  <c r="D84" i="66" s="1"/>
  <c r="N83" i="66"/>
  <c r="P83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62" i="68"/>
  <c r="P7" i="68"/>
  <c r="P9" i="68"/>
  <c r="P11" i="68"/>
  <c r="P13" i="68"/>
  <c r="P15" i="68"/>
  <c r="P17" i="68"/>
  <c r="P19" i="68"/>
  <c r="P21" i="68"/>
  <c r="P23" i="68"/>
  <c r="P25" i="68"/>
  <c r="P29" i="68"/>
  <c r="P31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P30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D96" i="68"/>
  <c r="J95" i="68"/>
  <c r="K95" i="68"/>
  <c r="L6" i="67"/>
  <c r="L8" i="67" s="1"/>
  <c r="N8" i="67"/>
  <c r="R6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61" i="70" l="1"/>
  <c r="P95" i="68"/>
  <c r="E62" i="70"/>
  <c r="R8" i="67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95" i="48" l="1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J60" i="48"/>
  <c r="E60" i="48"/>
  <c r="D60" i="48"/>
  <c r="O59" i="48"/>
  <c r="N59" i="48"/>
  <c r="K59" i="48"/>
  <c r="J59" i="48"/>
  <c r="F59" i="48"/>
  <c r="E59" i="48"/>
  <c r="D59" i="48"/>
  <c r="K58" i="48"/>
  <c r="J58" i="48"/>
  <c r="E58" i="48"/>
  <c r="D58" i="48"/>
  <c r="O57" i="48"/>
  <c r="N57" i="48"/>
  <c r="L57" i="48"/>
  <c r="K57" i="48"/>
  <c r="J57" i="48"/>
  <c r="F57" i="48"/>
  <c r="E57" i="48"/>
  <c r="D57" i="48"/>
  <c r="K56" i="48"/>
  <c r="J56" i="48"/>
  <c r="E56" i="48"/>
  <c r="D56" i="48"/>
  <c r="K55" i="48"/>
  <c r="J55" i="48"/>
  <c r="E55" i="48"/>
  <c r="D55" i="48"/>
  <c r="K54" i="48"/>
  <c r="J54" i="48"/>
  <c r="E54" i="48"/>
  <c r="D54" i="48"/>
  <c r="K53" i="48"/>
  <c r="J53" i="48"/>
  <c r="E53" i="48"/>
  <c r="D53" i="48"/>
  <c r="K52" i="48"/>
  <c r="J52" i="48"/>
  <c r="E52" i="48"/>
  <c r="D52" i="48"/>
  <c r="K51" i="48"/>
  <c r="J51" i="48"/>
  <c r="E51" i="48"/>
  <c r="D51" i="48"/>
  <c r="K50" i="48"/>
  <c r="J50" i="48"/>
  <c r="E50" i="48"/>
  <c r="D50" i="48"/>
  <c r="O49" i="48"/>
  <c r="N49" i="48"/>
  <c r="L49" i="48"/>
  <c r="K49" i="48"/>
  <c r="J49" i="48"/>
  <c r="F49" i="48"/>
  <c r="E49" i="48"/>
  <c r="D49" i="48"/>
  <c r="O48" i="48"/>
  <c r="N48" i="48"/>
  <c r="L48" i="48"/>
  <c r="K48" i="48"/>
  <c r="J48" i="48"/>
  <c r="F48" i="48"/>
  <c r="E48" i="48"/>
  <c r="D48" i="48"/>
  <c r="O47" i="48"/>
  <c r="N47" i="48"/>
  <c r="L47" i="48"/>
  <c r="K47" i="48"/>
  <c r="J47" i="48"/>
  <c r="F47" i="48"/>
  <c r="E47" i="48"/>
  <c r="D47" i="48"/>
  <c r="O46" i="48"/>
  <c r="N46" i="48"/>
  <c r="L46" i="48"/>
  <c r="K46" i="48"/>
  <c r="J46" i="48"/>
  <c r="F46" i="48"/>
  <c r="E46" i="48"/>
  <c r="D46" i="48"/>
  <c r="O45" i="48"/>
  <c r="N45" i="48"/>
  <c r="L45" i="48"/>
  <c r="K45" i="48"/>
  <c r="J45" i="48"/>
  <c r="F45" i="48"/>
  <c r="E45" i="48"/>
  <c r="D45" i="48"/>
  <c r="O44" i="48"/>
  <c r="N44" i="48"/>
  <c r="L44" i="48"/>
  <c r="K44" i="48"/>
  <c r="J44" i="48"/>
  <c r="F44" i="48"/>
  <c r="E44" i="48"/>
  <c r="D44" i="48"/>
  <c r="O43" i="48"/>
  <c r="N43" i="48"/>
  <c r="L43" i="48"/>
  <c r="K43" i="48"/>
  <c r="J43" i="48"/>
  <c r="F43" i="48"/>
  <c r="E43" i="48"/>
  <c r="D43" i="48"/>
  <c r="O42" i="48"/>
  <c r="N42" i="48"/>
  <c r="L42" i="48"/>
  <c r="K42" i="48"/>
  <c r="J42" i="48"/>
  <c r="F42" i="48"/>
  <c r="E42" i="48"/>
  <c r="D42" i="48"/>
  <c r="O41" i="48"/>
  <c r="N41" i="48"/>
  <c r="L41" i="48"/>
  <c r="K41" i="48"/>
  <c r="J41" i="48"/>
  <c r="F41" i="48"/>
  <c r="E41" i="48"/>
  <c r="D41" i="48"/>
  <c r="O40" i="48"/>
  <c r="N40" i="48"/>
  <c r="L40" i="48"/>
  <c r="K40" i="48"/>
  <c r="J40" i="48"/>
  <c r="F40" i="48"/>
  <c r="E40" i="48"/>
  <c r="D40" i="48"/>
  <c r="O39" i="48"/>
  <c r="N39" i="48"/>
  <c r="L39" i="48"/>
  <c r="K39" i="48"/>
  <c r="J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O40" i="46"/>
  <c r="N40" i="46"/>
  <c r="L40" i="46"/>
  <c r="F40" i="46"/>
  <c r="E40" i="46"/>
  <c r="D40" i="46"/>
  <c r="O39" i="46"/>
  <c r="N39" i="46"/>
  <c r="L39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N5" i="46"/>
  <c r="J5" i="46"/>
  <c r="H5" i="46"/>
  <c r="D5" i="46"/>
  <c r="I12" i="49" l="1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F95" i="48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49" i="48"/>
  <c r="P57" i="48"/>
  <c r="P5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J33" i="2"/>
  <c r="C33" i="2"/>
  <c r="D33" i="2"/>
  <c r="J53" i="2"/>
  <c r="I53" i="2"/>
  <c r="J13" i="2"/>
  <c r="I13" i="2"/>
  <c r="D13" i="2"/>
  <c r="C13" i="2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J32" i="36"/>
  <c r="C32" i="36"/>
  <c r="E32" i="36" s="1"/>
  <c r="B32" i="36"/>
  <c r="D32" i="36" s="1"/>
  <c r="O31" i="36"/>
  <c r="N31" i="36"/>
  <c r="L31" i="36"/>
  <c r="K31" i="36"/>
  <c r="J31" i="36"/>
  <c r="F31" i="36"/>
  <c r="E31" i="36"/>
  <c r="D31" i="36"/>
  <c r="O30" i="36"/>
  <c r="N30" i="36"/>
  <c r="L30" i="36"/>
  <c r="K30" i="36"/>
  <c r="J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J69" i="3"/>
  <c r="K69" i="3"/>
  <c r="L69" i="3"/>
  <c r="J70" i="3"/>
  <c r="K70" i="3"/>
  <c r="L70" i="3"/>
  <c r="J71" i="3"/>
  <c r="K71" i="3"/>
  <c r="L71" i="3"/>
  <c r="J72" i="3"/>
  <c r="K72" i="3"/>
  <c r="L72" i="3"/>
  <c r="J73" i="3"/>
  <c r="K73" i="3"/>
  <c r="L73" i="3"/>
  <c r="J74" i="3"/>
  <c r="K74" i="3"/>
  <c r="L74" i="3"/>
  <c r="J75" i="3"/>
  <c r="K75" i="3"/>
  <c r="L75" i="3"/>
  <c r="J76" i="3"/>
  <c r="K76" i="3"/>
  <c r="L76" i="3"/>
  <c r="J77" i="3"/>
  <c r="K77" i="3"/>
  <c r="L77" i="3"/>
  <c r="J78" i="3"/>
  <c r="K78" i="3"/>
  <c r="L78" i="3"/>
  <c r="J79" i="3"/>
  <c r="K79" i="3"/>
  <c r="L79" i="3"/>
  <c r="J80" i="3"/>
  <c r="K80" i="3"/>
  <c r="L80" i="3"/>
  <c r="J81" i="3"/>
  <c r="K81" i="3"/>
  <c r="J82" i="3"/>
  <c r="K82" i="3"/>
  <c r="J83" i="3"/>
  <c r="K83" i="3"/>
  <c r="J84" i="3"/>
  <c r="K84" i="3"/>
  <c r="L84" i="3"/>
  <c r="J85" i="3"/>
  <c r="K85" i="3"/>
  <c r="L85" i="3"/>
  <c r="J86" i="3"/>
  <c r="K86" i="3"/>
  <c r="L86" i="3"/>
  <c r="J87" i="3"/>
  <c r="K87" i="3"/>
  <c r="J88" i="3"/>
  <c r="K88" i="3"/>
  <c r="J89" i="3"/>
  <c r="K89" i="3"/>
  <c r="J90" i="3"/>
  <c r="K90" i="3"/>
  <c r="J91" i="3"/>
  <c r="K91" i="3"/>
  <c r="J92" i="3"/>
  <c r="K92" i="3"/>
  <c r="J93" i="3"/>
  <c r="K93" i="3"/>
  <c r="J94" i="3"/>
  <c r="K94" i="3"/>
  <c r="J96" i="3"/>
  <c r="K96" i="3"/>
  <c r="L96" i="3"/>
  <c r="K68" i="3"/>
  <c r="J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20" i="2" l="1"/>
  <c r="I20" i="2"/>
  <c r="P32" i="47"/>
  <c r="P61" i="47"/>
  <c r="P50" i="2"/>
  <c r="O10" i="2"/>
  <c r="O30" i="2"/>
  <c r="C20" i="2"/>
  <c r="O6" i="36"/>
  <c r="C38" i="36"/>
  <c r="O67" i="36"/>
  <c r="L46" i="2"/>
  <c r="F46" i="2"/>
  <c r="K45" i="2"/>
  <c r="E45" i="2"/>
  <c r="E46" i="2"/>
  <c r="K46" i="2"/>
  <c r="P95" i="47"/>
  <c r="P13" i="2"/>
  <c r="D20" i="2"/>
  <c r="E62" i="47"/>
  <c r="P61" i="48"/>
  <c r="O38" i="36"/>
  <c r="C67" i="36"/>
  <c r="H67" i="36"/>
  <c r="J38" i="36"/>
  <c r="N6" i="36"/>
  <c r="I40" i="2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J60" i="2"/>
  <c r="O50" i="2"/>
  <c r="Q34" i="2"/>
  <c r="Q28" i="2"/>
  <c r="Q29" i="2"/>
  <c r="G10" i="2"/>
  <c r="Q57" i="2"/>
  <c r="Q56" i="2"/>
  <c r="Q54" i="2"/>
  <c r="Q49" i="2"/>
  <c r="P33" i="2"/>
  <c r="Q39" i="2"/>
  <c r="J40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J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<sst xmlns="http://schemas.openxmlformats.org/spreadsheetml/2006/main" count="2030" uniqueCount="242">
  <si>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</si>
  <si>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</si>
  <si>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</si>
  <si>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</si>
  <si>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</si>
  <si>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</si>
  <si>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</si>
  <si>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</si>
  <si>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</si>
  <si>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</si>
  <si>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</si>
  <si>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</si>
  <si>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</si>
  <si>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</si>
  <si>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</si>
  <si>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</si>
  <si>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</si>
  <si>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</si>
  <si>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</si>
  <si>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</si>
  <si>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</si>
  <si>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</si>
  <si>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</si>
  <si>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</si>
  <si>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</si>
  <si>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</si>
  <si>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</si>
  <si>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</si>
  <si>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</si>
  <si>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</si>
  <si>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</si>
  <si>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</si>
  <si>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</si>
  <si>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</si>
  <si>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</si>
  <si>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</si>
  <si>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</si>
  <si>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</si>
  <si>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</si>
  <si>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</si>
  <si>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</si>
  <si>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</si>
  <si>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</si>
  <si>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</si>
  <si>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</si>
  <si>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</si>
  <si>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</si>
  <si>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</si>
  <si>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</si>
  <si>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</si>
  <si>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</si>
  <si>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</si>
  <si>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</si>
  <si>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</si>
  <si>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</si>
  <si>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</si>
  <si>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</si>
  <si>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</si>
  <si>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</si>
  <si>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</si>
  <si>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</si>
  <si>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</si>
  <si>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</si>
  <si>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</si>
  <si>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</si>
  <si>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</si>
  <si>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</si>
  <si>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</si>
  <si>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</si>
  <si>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</si>
  <si>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</si>
  <si>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</si>
  <si>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</si>
  <si>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</si>
  <si>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</si>
  <si>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</si>
  <si>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</si>
  <si>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</si>
  <si>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</si>
  <si>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</si>
  <si>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</si>
  <si>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</si>
  <si>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</si>
  <si>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</si>
  <si>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</si>
  <si>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</si>
  <si>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</si>
  <si>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</si>
  <si>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</si>
  <si>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</si>
  <si>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</si>
  <si>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</si>
  <si>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</si>
  <si>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</si>
  <si>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</si>
  <si>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</si>
  <si>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</si>
  <si>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</si>
  <si>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</si>
  <si>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</si>
  <si>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</si>
  <si>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</si>
  <si>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</si>
  <si>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</si>
  <si>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</si>
  <si>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</si>
  <si>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2015 - Ddados Definitivos Revistos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</si>
  <si>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</si>
  <si>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</si>
  <si>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</si>
  <si>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</si>
  <si>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</si>
  <si>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</si>
  <si>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</si>
  <si>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</si>
  <si>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</si>
  <si>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2020 - Dados Definitivos - 9 de setembro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</si>
  <si>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</si>
  <si>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</si>
  <si>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</si>
  <si>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</si>
  <si>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</si>
  <si>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</si>
  <si>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</si>
  <si>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</si>
  <si>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</si>
  <si>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</si>
  <si>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</si>
  <si>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</si>
  <si>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</si>
  <si>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</si>
  <si>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</si>
  <si>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</si>
  <si>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</si>
  <si>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</si>
  <si>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</si>
  <si>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</si>
  <si>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</si>
  <si>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</si>
  <si>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</si>
  <si>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</si>
  <si>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</si>
  <si>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</si>
  <si>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</si>
  <si>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</si>
  <si>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2021  - Dados Definitivos - 09-08-2022</t>
  </si>
  <si>
    <t>Ano Móvel</t>
  </si>
  <si>
    <t>2007/2023</t>
  </si>
  <si>
    <t>D       2024/2023</t>
  </si>
  <si>
    <t>2024 /2023</t>
  </si>
  <si>
    <t>2024 / 2023</t>
  </si>
  <si>
    <t>2024/2023</t>
  </si>
  <si>
    <t>março 2024 versus março 2023</t>
  </si>
  <si>
    <t>5 - Exportações por Tipo de produto -março 2024 vs março 2023</t>
  </si>
  <si>
    <t>9 - Evolução das Exportações com Destino a uma Selecção de Mercado - março  2024 vs março 2023</t>
  </si>
  <si>
    <t>7 - Evolução das Exportações de Vinho (NC 2204) por Mercado / Acondicionamento - março 2024 vs março 2023</t>
  </si>
  <si>
    <t>2023 - Dados preliminares a 10-05-2023</t>
  </si>
  <si>
    <t>2022 - Dados Defintivos</t>
  </si>
  <si>
    <t>jan-mar</t>
  </si>
  <si>
    <t>abr 2023 a mar 2024</t>
  </si>
  <si>
    <t>abr 2022 a mar 2023</t>
  </si>
  <si>
    <t>Exportações por Tipo de Produto - março 2024 vs março 2023</t>
  </si>
  <si>
    <t>Evolução das Exportações de Vinho (NC 2204) por Mercado / Acondicionamento - março 2024 vs março 2023</t>
  </si>
  <si>
    <t>Evolução das Exportações com Destino a uma Seleção de Mercados (NC 2204) - março 2024 vs março 2023</t>
  </si>
  <si>
    <t>FRANCA</t>
  </si>
  <si>
    <t>E.U.AMERICA</t>
  </si>
  <si>
    <t>BRASIL</t>
  </si>
  <si>
    <t>REINO UNIDO</t>
  </si>
  <si>
    <t>CANADA</t>
  </si>
  <si>
    <t>ALEMANHA</t>
  </si>
  <si>
    <t>PAISES BAIXOS</t>
  </si>
  <si>
    <t>BELGICA</t>
  </si>
  <si>
    <t>POLONIA</t>
  </si>
  <si>
    <t>FEDERAÇÃO RUSSA</t>
  </si>
  <si>
    <t>SUICA</t>
  </si>
  <si>
    <t>ANGOLA</t>
  </si>
  <si>
    <t>ESPANHA</t>
  </si>
  <si>
    <t>SUECIA</t>
  </si>
  <si>
    <t>DINAMARCA</t>
  </si>
  <si>
    <t>FINLANDIA</t>
  </si>
  <si>
    <t>LUXEMBURGO</t>
  </si>
  <si>
    <t>NORUEGA</t>
  </si>
  <si>
    <t>PAISES PT N/ DETERM.</t>
  </si>
  <si>
    <t>ITALIA</t>
  </si>
  <si>
    <t>IRLANDA</t>
  </si>
  <si>
    <t>JAPAO</t>
  </si>
  <si>
    <t>CHINA</t>
  </si>
  <si>
    <t>COREIA DO SUL</t>
  </si>
  <si>
    <t>LETONIA</t>
  </si>
  <si>
    <t>AUSTRIA</t>
  </si>
  <si>
    <t>ROMENIA</t>
  </si>
  <si>
    <t>REP. CHECA</t>
  </si>
  <si>
    <t>LITUANIA</t>
  </si>
  <si>
    <t>ESTONIA</t>
  </si>
  <si>
    <t>CHIPRE</t>
  </si>
  <si>
    <t>REINO UNIDO (IRLANDA DO NORTE)</t>
  </si>
  <si>
    <t>MALTA</t>
  </si>
  <si>
    <t>HUNGRIA</t>
  </si>
  <si>
    <t>MACAU</t>
  </si>
  <si>
    <t>GUINE BISSAU</t>
  </si>
  <si>
    <t>UCRANIA</t>
  </si>
  <si>
    <t>S.TOME PRINCIPE</t>
  </si>
  <si>
    <t>AUSTRALIA</t>
  </si>
  <si>
    <t>COLOMBIA</t>
  </si>
  <si>
    <t>MOCAMBIQUE</t>
  </si>
  <si>
    <t>EMIRATOS ARABES</t>
  </si>
  <si>
    <t>ISRAEL</t>
  </si>
  <si>
    <t>CABO VERDE</t>
  </si>
  <si>
    <t>AFRICA DO SUL</t>
  </si>
  <si>
    <t>SUAZILANDIA</t>
  </si>
  <si>
    <t>TURQUIA</t>
  </si>
  <si>
    <t>SINGAPURA</t>
  </si>
  <si>
    <t>TAIWAN</t>
  </si>
  <si>
    <t>CROACIA</t>
  </si>
  <si>
    <t>BIELORRUSSIA</t>
  </si>
  <si>
    <t>PARAGUAI</t>
  </si>
  <si>
    <t>GANA</t>
  </si>
  <si>
    <t>BULGARIA</t>
  </si>
  <si>
    <t>TIMOR LESTE</t>
  </si>
  <si>
    <t>FILIPINAS</t>
  </si>
  <si>
    <t>URUGUAI</t>
  </si>
  <si>
    <t>MEXICO</t>
  </si>
  <si>
    <t>TOBAGO E TRINDADE</t>
  </si>
  <si>
    <t>GRECIA</t>
  </si>
  <si>
    <t>COSTA DO MARFIM</t>
  </si>
  <si>
    <t>SENEGAL</t>
  </si>
  <si>
    <t>VENEZUELA</t>
  </si>
  <si>
    <t>NIGERIA</t>
  </si>
  <si>
    <t>PROV/ABAST.BORDO PT</t>
  </si>
  <si>
    <t>REP. ESLOVACA</t>
  </si>
  <si>
    <t>INDONESIA</t>
  </si>
  <si>
    <t>HONG-KONG</t>
  </si>
  <si>
    <t>PAQUISTAO</t>
  </si>
  <si>
    <t>CATAR</t>
  </si>
  <si>
    <t>ANDORRA</t>
  </si>
  <si>
    <t>ESLOVENIA</t>
  </si>
  <si>
    <t>GEORGIA</t>
  </si>
  <si>
    <t>MOLDAVIA</t>
  </si>
  <si>
    <t>CHILE</t>
  </si>
  <si>
    <t>SÃO BARTOLOMEU</t>
  </si>
  <si>
    <t>SERVIA</t>
  </si>
  <si>
    <t>CAZAQUISTAO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</si>
</sst>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9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84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33" xfId="0" applyNumberFormat="1" applyBorder="1"/>
    <xf numFmtId="4" fontId="0" fillId="0" borderId="24" xfId="0" applyNumberFormat="1" applyBorder="1"/>
    <xf numFmtId="4" fontId="0" fillId="0" borderId="27" xfId="0" applyNumberFormat="1" applyBorder="1"/>
    <xf numFmtId="4" fontId="0" fillId="0" borderId="31" xfId="0" applyNumberForma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0" fontId="0" fillId="0" borderId="33" xfId="0" applyBorder="1"/>
    <xf numFmtId="0" fontId="0" fillId="0" borderId="24" xfId="0" applyBorder="1"/>
    <xf numFmtId="3" fontId="0" fillId="0" borderId="98" xfId="0" applyNumberFormat="1" applyBorder="1"/>
    <xf numFmtId="3" fontId="0" fillId="0" borderId="14" xfId="0" applyNumberFormat="1" applyBorder="1"/>
    <xf numFmtId="0" fontId="15" fillId="0" borderId="0" xfId="0" applyFont="1" applyAlignment="1">
      <alignment horizontal="center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 wrapText="1"/>
    </xf>
    <xf numFmtId="0" fontId="9" fillId="2" borderId="82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91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12" xfId="0" applyFont="1" applyFill="1" applyBorder="1"/>
    <xf numFmtId="0" fontId="10" fillId="0" borderId="9" xfId="0" applyFont="1" applyFill="1" applyBorder="1"/>
    <xf numFmtId="3" fontId="0" fillId="0" borderId="12" xfId="0" applyNumberFormat="1" applyFill="1" applyBorder="1"/>
    <xf numFmtId="3" fontId="0" fillId="0" borderId="25" xfId="0" applyNumberFormat="1" applyFill="1" applyBorder="1"/>
    <xf numFmtId="164" fontId="5" fillId="0" borderId="23" xfId="0" applyNumberFormat="1" applyFont="1" applyFill="1" applyBorder="1"/>
    <xf numFmtId="0" fontId="0" fillId="0" borderId="0" xfId="0" applyFill="1"/>
    <xf numFmtId="3" fontId="10" fillId="0" borderId="12" xfId="0" applyNumberFormat="1" applyFont="1" applyFill="1" applyBorder="1"/>
    <xf numFmtId="3" fontId="10" fillId="0" borderId="25" xfId="0" applyNumberFormat="1" applyFont="1" applyFill="1" applyBorder="1"/>
    <xf numFmtId="2" fontId="0" fillId="0" borderId="12" xfId="0" applyNumberFormat="1" applyFill="1" applyBorder="1"/>
    <xf numFmtId="2" fontId="0" fillId="0" borderId="25" xfId="0" applyNumberFormat="1" applyFill="1" applyBorder="1" applyAlignment="1">
      <alignment horizontal="center"/>
    </xf>
    <xf numFmtId="164" fontId="0" fillId="0" borderId="0" xfId="0" applyNumberFormat="1" applyFill="1"/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'1'!$B$6:$R$6</c:f>
              <c:numCache>
                <c:formatCode>#,##0</c:formatCode>
                <c:ptCount val="17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938963.28799999994</c:v>
                </c:pt>
                <c:pt idx="16">
                  <c:v>927571.21499999834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2691.03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518031.63800000027</c:v>
                </c:pt>
                <c:pt idx="16">
                  <c:v>517373.66099999961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1660104986879E-2"/>
          <c:y val="0.1581353248625243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'1'!$B$8:$R$8</c:f>
              <c:numCache>
                <c:formatCode>#,##0</c:formatCode>
                <c:ptCount val="17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205343.67499999999</c:v>
                </c:pt>
                <c:pt idx="16">
                  <c:v>199089.788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'1'!$B$10:$R$10</c:f>
              <c:numCache>
                <c:formatCode>#,##0</c:formatCode>
                <c:ptCount val="17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733619.6129999999</c:v>
                </c:pt>
                <c:pt idx="16">
                  <c:v>728481.42699999828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418166.49000000005</c:v>
                </c:pt>
                <c:pt idx="16">
                  <c:v>407506.523999998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202578.51499999996</c:v>
                </c:pt>
                <c:pt idx="16">
                  <c:v>196161.88799999977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215587.97500000009</c:v>
                </c:pt>
                <c:pt idx="16">
                  <c:v>211344.63599999822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520796.79800000024</c:v>
                </c:pt>
                <c:pt idx="16">
                  <c:v>520064.69099999964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76200</xdr:colOff>
      <xdr:row>5</xdr:row>
      <xdr:rowOff>76200</xdr:rowOff>
    </xdr:from>
    <xdr:to>
      <xdr:col>19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76200</xdr:colOff>
      <xdr:row>7</xdr:row>
      <xdr:rowOff>0</xdr:rowOff>
    </xdr:from>
    <xdr:to>
      <xdr:col>19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76200</xdr:colOff>
      <xdr:row>9</xdr:row>
      <xdr:rowOff>0</xdr:rowOff>
    </xdr:from>
    <xdr:to>
      <xdr:col>19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11</xdr:row>
      <xdr:rowOff>0</xdr:rowOff>
    </xdr:from>
    <xdr:to>
      <xdr:col>18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16</xdr:row>
      <xdr:rowOff>28575</xdr:rowOff>
    </xdr:from>
    <xdr:to>
      <xdr:col>18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18</xdr:row>
      <xdr:rowOff>76200</xdr:rowOff>
    </xdr:from>
    <xdr:to>
      <xdr:col>18</xdr:col>
      <xdr:colOff>1219200</xdr:colOff>
      <xdr:row>19</xdr:row>
      <xdr:rowOff>276225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0</xdr:colOff>
      <xdr:row>22</xdr:row>
      <xdr:rowOff>0</xdr:rowOff>
    </xdr:from>
    <xdr:to>
      <xdr:col>18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47625</xdr:colOff>
      <xdr:row>27</xdr:row>
      <xdr:rowOff>104775</xdr:rowOff>
    </xdr:from>
    <xdr:to>
      <xdr:col>19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47625</xdr:colOff>
      <xdr:row>28</xdr:row>
      <xdr:rowOff>352424</xdr:rowOff>
    </xdr:from>
    <xdr:to>
      <xdr:col>19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57150</xdr:colOff>
      <xdr:row>31</xdr:row>
      <xdr:rowOff>95250</xdr:rowOff>
    </xdr:from>
    <xdr:to>
      <xdr:col>19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topLeftCell="A6" zoomScaleNormal="100" workbookViewId="0">
      <selection activeCell="O16" sqref="O16"/>
    </sheetView>
  </sheetViews>
  <sheetFormatPr defaultRowHeight="15" x14ac:dyDescent="0.25"/>
  <cols>
    <col min="1" max="1" width="3.140625" customWidth="1"/>
  </cols>
  <sheetData>
    <row r="2" spans="2:11" ht="15.75" x14ac:dyDescent="0.25">
      <c r="E2" s="313" t="s">
        <v>25</v>
      </c>
      <c r="F2" s="313"/>
      <c r="G2" s="313"/>
      <c r="H2" s="313"/>
      <c r="I2" s="313"/>
      <c r="J2" s="313"/>
      <c r="K2" s="313"/>
    </row>
    <row r="3" spans="2:11" ht="15.75" x14ac:dyDescent="0.25">
      <c r="E3" s="313" t="s">
        <v>152</v>
      </c>
      <c r="F3" s="313"/>
      <c r="G3" s="313"/>
      <c r="H3" s="313"/>
      <c r="I3" s="313"/>
      <c r="J3" s="313"/>
      <c r="K3" s="313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153</v>
      </c>
    </row>
    <row r="19" spans="2:8" ht="15.95" customHeight="1" x14ac:dyDescent="0.25">
      <c r="B19" s="5"/>
    </row>
    <row r="20" spans="2:8" ht="15.95" customHeight="1" x14ac:dyDescent="0.25">
      <c r="B20" s="267" t="s">
        <v>107</v>
      </c>
    </row>
    <row r="21" spans="2:8" ht="15.95" customHeight="1" x14ac:dyDescent="0.25">
      <c r="B21" s="5"/>
    </row>
    <row r="22" spans="2:8" ht="15.95" customHeight="1" x14ac:dyDescent="0.25">
      <c r="B22" s="5" t="s">
        <v>155</v>
      </c>
    </row>
    <row r="23" spans="2:8" ht="15.95" customHeight="1" x14ac:dyDescent="0.25"/>
    <row r="24" spans="2:8" ht="15.95" customHeight="1" x14ac:dyDescent="0.25">
      <c r="B24" s="267" t="s">
        <v>108</v>
      </c>
    </row>
    <row r="25" spans="2:8" ht="15.95" customHeight="1" x14ac:dyDescent="0.25"/>
    <row r="26" spans="2:8" ht="15.95" customHeight="1" x14ac:dyDescent="0.25">
      <c r="B26" s="267" t="s">
        <v>154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117</v>
      </c>
    </row>
    <row r="29" spans="2:8" ht="15.95" customHeight="1" x14ac:dyDescent="0.25">
      <c r="B29" s="5"/>
    </row>
    <row r="30" spans="2:8" x14ac:dyDescent="0.25">
      <c r="B30" s="267" t="s">
        <v>118</v>
      </c>
    </row>
    <row r="31" spans="2:8" x14ac:dyDescent="0.25">
      <c r="B31" s="5"/>
    </row>
    <row r="32" spans="2:8" x14ac:dyDescent="0.25">
      <c r="B32" s="267" t="s">
        <v>119</v>
      </c>
    </row>
    <row r="33" spans="2:2" x14ac:dyDescent="0.25">
      <c r="B33" s="5"/>
    </row>
    <row r="34" spans="2:2" x14ac:dyDescent="0.25">
      <c r="B34" s="267" t="s">
        <v>120</v>
      </c>
    </row>
    <row r="36" spans="2:2" x14ac:dyDescent="0.25">
      <c r="B36" s="267" t="s">
        <v>121</v>
      </c>
    </row>
    <row r="38" spans="2:2" x14ac:dyDescent="0.25">
      <c r="B38" s="267" t="s">
        <v>122</v>
      </c>
    </row>
    <row r="39" spans="2:2" x14ac:dyDescent="0.25">
      <c r="B39" s="267"/>
    </row>
    <row r="40" spans="2:2" x14ac:dyDescent="0.25">
      <c r="B40" s="267" t="s">
        <v>123</v>
      </c>
    </row>
    <row r="42" spans="2:2" x14ac:dyDescent="0.25">
      <c r="B42" s="267" t="s">
        <v>124</v>
      </c>
    </row>
    <row r="44" spans="2:2" x14ac:dyDescent="0.25">
      <c r="B44" s="267" t="s">
        <v>125</v>
      </c>
    </row>
    <row r="46" spans="2:2" x14ac:dyDescent="0.25">
      <c r="B46" s="267" t="s">
        <v>109</v>
      </c>
    </row>
    <row r="48" spans="2:2" x14ac:dyDescent="0.25">
      <c r="B48" s="267" t="s">
        <v>110</v>
      </c>
    </row>
    <row r="50" spans="2:2" x14ac:dyDescent="0.25">
      <c r="B50" s="267" t="s">
        <v>111</v>
      </c>
    </row>
    <row r="52" spans="2:2" x14ac:dyDescent="0.25">
      <c r="B52" s="267" t="s">
        <v>112</v>
      </c>
    </row>
    <row r="54" spans="2:2" x14ac:dyDescent="0.25">
      <c r="B54" s="267" t="s">
        <v>126</v>
      </c>
    </row>
    <row r="56" spans="2:2" x14ac:dyDescent="0.25">
      <c r="B56" s="267" t="s">
        <v>127</v>
      </c>
    </row>
    <row r="58" spans="2:2" x14ac:dyDescent="0.25">
      <c r="B58" s="267" t="s">
        <v>128</v>
      </c>
    </row>
    <row r="60" spans="2:2" x14ac:dyDescent="0.25">
      <c r="B60" s="267" t="s">
        <v>129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topLeftCell="A90" zoomScaleNormal="100" workbookViewId="0">
      <selection activeCell="H96" sqref="H96:I96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65" t="s">
        <v>3</v>
      </c>
      <c r="B4" s="353" t="s">
        <v>1</v>
      </c>
      <c r="C4" s="351"/>
      <c r="D4" s="353" t="s">
        <v>104</v>
      </c>
      <c r="E4" s="351"/>
      <c r="F4" s="130" t="s">
        <v>0</v>
      </c>
      <c r="H4" s="363" t="s">
        <v>19</v>
      </c>
      <c r="I4" s="364"/>
      <c r="J4" s="353" t="s">
        <v>13</v>
      </c>
      <c r="K4" s="354"/>
      <c r="L4" s="130" t="s">
        <v>0</v>
      </c>
      <c r="N4" s="361" t="s">
        <v>22</v>
      </c>
      <c r="O4" s="351"/>
      <c r="P4" s="130" t="s">
        <v>0</v>
      </c>
    </row>
    <row r="5" spans="1:17" x14ac:dyDescent="0.25">
      <c r="A5" s="366"/>
      <c r="B5" s="356" t="s">
        <v>158</v>
      </c>
      <c r="C5" s="358"/>
      <c r="D5" s="356" t="str">
        <f>B5</f>
        <v>jan-mar</v>
      </c>
      <c r="E5" s="358"/>
      <c r="F5" s="131" t="s">
        <v>150</v>
      </c>
      <c r="H5" s="359" t="str">
        <f>B5</f>
        <v>jan-mar</v>
      </c>
      <c r="I5" s="358"/>
      <c r="J5" s="356" t="str">
        <f>B5</f>
        <v>jan-mar</v>
      </c>
      <c r="K5" s="357"/>
      <c r="L5" s="131" t="str">
        <f>F5</f>
        <v>2024 / 2023</v>
      </c>
      <c r="N5" s="359" t="str">
        <f>B5</f>
        <v>jan-mar</v>
      </c>
      <c r="O5" s="357"/>
      <c r="P5" s="131" t="str">
        <f>L5</f>
        <v>2024 / 2023</v>
      </c>
    </row>
    <row r="6" spans="1:17" ht="19.5" customHeight="1" thickBot="1" x14ac:dyDescent="0.3">
      <c r="A6" s="367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1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0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164</v>
      </c>
      <c r="B7" s="19">
        <v>83160.550000000017</v>
      </c>
      <c r="C7" s="147">
        <v>80767.900000000023</v>
      </c>
      <c r="D7" s="214">
        <f>B7/$B$33</f>
        <v>0.10957775015044116</v>
      </c>
      <c r="E7" s="246">
        <f>C7/$C$33</f>
        <v>0.10875187770849135</v>
      </c>
      <c r="F7" s="52">
        <f>(C7-B7)/B7</f>
        <v>-2.8771454734245909E-2</v>
      </c>
      <c r="H7" s="19">
        <v>23915.49700000001</v>
      </c>
      <c r="I7" s="147">
        <v>24810.678000000004</v>
      </c>
      <c r="J7" s="214">
        <f t="shared" ref="J7:J32" si="0">H7/$H$33</f>
        <v>0.11283287294011524</v>
      </c>
      <c r="K7" s="246">
        <f>I7/$I$33</f>
        <v>0.1170408919795017</v>
      </c>
      <c r="L7" s="52">
        <f>(I7-H7)/H7</f>
        <v>3.7431001329388758E-2</v>
      </c>
      <c r="N7" s="40">
        <f t="shared" ref="N7:N33" si="1">(H7/B7)*10</f>
        <v>2.8758223701021706</v>
      </c>
      <c r="O7" s="149">
        <f t="shared" ref="O7:O33" si="2">(I7/C7)*10</f>
        <v>3.0718488409380456</v>
      </c>
      <c r="P7" s="52">
        <f>(O7-N7)/N7</f>
        <v>6.8163622647149341E-2</v>
      </c>
      <c r="Q7" s="2"/>
    </row>
    <row r="8" spans="1:17" ht="20.100000000000001" customHeight="1" x14ac:dyDescent="0.25">
      <c r="A8" s="8" t="s">
        <v>165</v>
      </c>
      <c r="B8" s="19">
        <v>58396.250000000015</v>
      </c>
      <c r="C8" s="140">
        <v>59402.859999999964</v>
      </c>
      <c r="D8" s="214">
        <f t="shared" ref="D8:D32" si="3">B8/$B$33</f>
        <v>7.6946697589454369E-2</v>
      </c>
      <c r="E8" s="215">
        <f t="shared" ref="E8:E32" si="4">C8/$C$33</f>
        <v>7.9984406753854279E-2</v>
      </c>
      <c r="F8" s="52">
        <f t="shared" ref="F8:F33" si="5">(C8-B8)/B8</f>
        <v>1.72375794678588E-2</v>
      </c>
      <c r="H8" s="19">
        <v>25054.807999999997</v>
      </c>
      <c r="I8" s="140">
        <v>23748.703999999998</v>
      </c>
      <c r="J8" s="214">
        <f t="shared" si="0"/>
        <v>0.11820812118614893</v>
      </c>
      <c r="K8" s="215">
        <f t="shared" ref="K8:K32" si="6">I8/$I$33</f>
        <v>0.11203117865288321</v>
      </c>
      <c r="L8" s="52">
        <f t="shared" ref="L8:L33" si="7">(I8-H8)/H8</f>
        <v>-5.2129874633244026E-2</v>
      </c>
      <c r="N8" s="40">
        <f t="shared" si="1"/>
        <v>4.2904823511783698</v>
      </c>
      <c r="O8" s="143">
        <f t="shared" si="2"/>
        <v>3.997905824736387</v>
      </c>
      <c r="P8" s="52">
        <f t="shared" ref="P8:P33" si="8">(O8-N8)/N8</f>
        <v>-6.8191989267040676E-2</v>
      </c>
      <c r="Q8" s="2"/>
    </row>
    <row r="9" spans="1:17" ht="20.100000000000001" customHeight="1" x14ac:dyDescent="0.25">
      <c r="A9" s="8" t="s">
        <v>166</v>
      </c>
      <c r="B9" s="19">
        <v>47062.80999999999</v>
      </c>
      <c r="C9" s="140">
        <v>60278.329999999987</v>
      </c>
      <c r="D9" s="214">
        <f t="shared" si="3"/>
        <v>6.2013019821991096E-2</v>
      </c>
      <c r="E9" s="215">
        <f t="shared" si="4"/>
        <v>8.1163204350145068E-2</v>
      </c>
      <c r="F9" s="52">
        <f t="shared" si="5"/>
        <v>0.28080601222068974</v>
      </c>
      <c r="H9" s="19">
        <v>15095.445999999998</v>
      </c>
      <c r="I9" s="140">
        <v>18328.297999999999</v>
      </c>
      <c r="J9" s="214">
        <f t="shared" si="0"/>
        <v>7.1220035297295717E-2</v>
      </c>
      <c r="K9" s="215">
        <f t="shared" si="6"/>
        <v>8.6461173950430403E-2</v>
      </c>
      <c r="L9" s="52">
        <f t="shared" si="7"/>
        <v>0.21416074755260633</v>
      </c>
      <c r="N9" s="40">
        <f t="shared" si="1"/>
        <v>3.2075105587617916</v>
      </c>
      <c r="O9" s="143">
        <f t="shared" si="2"/>
        <v>3.0406114436149778</v>
      </c>
      <c r="P9" s="52">
        <f t="shared" si="8"/>
        <v>-5.2033847461828001E-2</v>
      </c>
      <c r="Q9" s="2"/>
    </row>
    <row r="10" spans="1:17" ht="20.100000000000001" customHeight="1" x14ac:dyDescent="0.25">
      <c r="A10" s="8" t="s">
        <v>167</v>
      </c>
      <c r="B10" s="19">
        <v>42938.770000000011</v>
      </c>
      <c r="C10" s="140">
        <v>41279.040000000001</v>
      </c>
      <c r="D10" s="214">
        <f t="shared" si="3"/>
        <v>5.6578916455305536E-2</v>
      </c>
      <c r="E10" s="215">
        <f t="shared" si="4"/>
        <v>5.5581154270495106E-2</v>
      </c>
      <c r="F10" s="52">
        <f t="shared" si="5"/>
        <v>-3.865341275495339E-2</v>
      </c>
      <c r="H10" s="19">
        <v>13823.873000000005</v>
      </c>
      <c r="I10" s="140">
        <v>13601.233000000004</v>
      </c>
      <c r="J10" s="214">
        <f t="shared" si="0"/>
        <v>6.5220777379173409E-2</v>
      </c>
      <c r="K10" s="215">
        <f t="shared" si="6"/>
        <v>6.4161908124438768E-2</v>
      </c>
      <c r="L10" s="52">
        <f t="shared" si="7"/>
        <v>-1.610547203377817E-2</v>
      </c>
      <c r="N10" s="40">
        <f t="shared" si="1"/>
        <v>3.2194385167530419</v>
      </c>
      <c r="O10" s="143">
        <f t="shared" si="2"/>
        <v>3.2949489619913654</v>
      </c>
      <c r="P10" s="52">
        <f t="shared" si="8"/>
        <v>2.3454538685981619E-2</v>
      </c>
      <c r="Q10" s="2"/>
    </row>
    <row r="11" spans="1:17" ht="20.100000000000001" customHeight="1" x14ac:dyDescent="0.25">
      <c r="A11" s="8" t="s">
        <v>168</v>
      </c>
      <c r="B11" s="19">
        <v>31731.14</v>
      </c>
      <c r="C11" s="140">
        <v>27732.799999999999</v>
      </c>
      <c r="D11" s="214">
        <f t="shared" si="3"/>
        <v>4.1811014127596184E-2</v>
      </c>
      <c r="E11" s="215">
        <f t="shared" si="4"/>
        <v>3.7341494258412662E-2</v>
      </c>
      <c r="F11" s="52">
        <f t="shared" si="5"/>
        <v>-0.12600681853850823</v>
      </c>
      <c r="H11" s="19">
        <v>12175.681000000002</v>
      </c>
      <c r="I11" s="140">
        <v>11257.593000000001</v>
      </c>
      <c r="J11" s="214">
        <f t="shared" si="0"/>
        <v>5.7444637978143413E-2</v>
      </c>
      <c r="K11" s="215">
        <f t="shared" si="6"/>
        <v>5.3106115288836298E-2</v>
      </c>
      <c r="L11" s="52">
        <f t="shared" si="7"/>
        <v>-7.5403420966761642E-2</v>
      </c>
      <c r="N11" s="40">
        <f t="shared" si="1"/>
        <v>3.8371394787580915</v>
      </c>
      <c r="O11" s="143">
        <f t="shared" si="2"/>
        <v>4.0593063087751693</v>
      </c>
      <c r="P11" s="52">
        <f t="shared" si="8"/>
        <v>5.7899075925429526E-2</v>
      </c>
      <c r="Q11" s="2"/>
    </row>
    <row r="12" spans="1:17" ht="20.100000000000001" customHeight="1" x14ac:dyDescent="0.25">
      <c r="A12" s="8" t="s">
        <v>169</v>
      </c>
      <c r="B12" s="19">
        <v>47197.86</v>
      </c>
      <c r="C12" s="140">
        <v>44956.130000000019</v>
      </c>
      <c r="D12" s="214">
        <f t="shared" si="3"/>
        <v>6.2190970486793312E-2</v>
      </c>
      <c r="E12" s="215">
        <f t="shared" si="4"/>
        <v>6.0532260365900807E-2</v>
      </c>
      <c r="F12" s="52">
        <f t="shared" si="5"/>
        <v>-4.7496433100991893E-2</v>
      </c>
      <c r="H12" s="19">
        <v>12395.923999999999</v>
      </c>
      <c r="I12" s="140">
        <v>11078.738000000001</v>
      </c>
      <c r="J12" s="214">
        <f t="shared" si="0"/>
        <v>5.8483740382536238E-2</v>
      </c>
      <c r="K12" s="215">
        <f t="shared" si="6"/>
        <v>5.2262391923638712E-2</v>
      </c>
      <c r="L12" s="52">
        <f t="shared" si="7"/>
        <v>-0.10625960598015913</v>
      </c>
      <c r="N12" s="40">
        <f t="shared" si="1"/>
        <v>2.6263741618793728</v>
      </c>
      <c r="O12" s="143">
        <f t="shared" si="2"/>
        <v>2.4643442395953556</v>
      </c>
      <c r="P12" s="52">
        <f t="shared" si="8"/>
        <v>-6.1693388792734796E-2</v>
      </c>
      <c r="Q12" s="2"/>
    </row>
    <row r="13" spans="1:17" ht="20.100000000000001" customHeight="1" x14ac:dyDescent="0.25">
      <c r="A13" s="8" t="s">
        <v>170</v>
      </c>
      <c r="B13" s="19">
        <v>45854.429999999978</v>
      </c>
      <c r="C13" s="140">
        <v>30288.03000000001</v>
      </c>
      <c r="D13" s="214">
        <f t="shared" si="3"/>
        <v>6.0420779730664238E-2</v>
      </c>
      <c r="E13" s="215">
        <f t="shared" si="4"/>
        <v>4.0782045027679528E-2</v>
      </c>
      <c r="F13" s="52">
        <f t="shared" si="5"/>
        <v>-0.33947428852566647</v>
      </c>
      <c r="H13" s="19">
        <v>12557.152000000004</v>
      </c>
      <c r="I13" s="140">
        <v>11025.608999999999</v>
      </c>
      <c r="J13" s="214">
        <f t="shared" si="0"/>
        <v>5.9244411107396755E-2</v>
      </c>
      <c r="K13" s="215">
        <f t="shared" si="6"/>
        <v>5.2011763321309537E-2</v>
      </c>
      <c r="L13" s="52">
        <f t="shared" si="7"/>
        <v>-0.12196579288042421</v>
      </c>
      <c r="N13" s="40">
        <f t="shared" si="1"/>
        <v>2.7384817562883255</v>
      </c>
      <c r="O13" s="143">
        <f t="shared" si="2"/>
        <v>3.6402529316036714</v>
      </c>
      <c r="P13" s="52">
        <f t="shared" si="8"/>
        <v>0.32929603173167954</v>
      </c>
      <c r="Q13" s="2"/>
    </row>
    <row r="14" spans="1:17" ht="20.100000000000001" customHeight="1" x14ac:dyDescent="0.25">
      <c r="A14" s="8" t="s">
        <v>171</v>
      </c>
      <c r="B14" s="19">
        <v>24120.469999999998</v>
      </c>
      <c r="C14" s="140">
        <v>23044.779999999995</v>
      </c>
      <c r="D14" s="214">
        <f t="shared" si="3"/>
        <v>3.1782700272800155E-2</v>
      </c>
      <c r="E14" s="215">
        <f t="shared" si="4"/>
        <v>3.1029197198132994E-2</v>
      </c>
      <c r="F14" s="52">
        <f t="shared" si="5"/>
        <v>-4.4596560514782772E-2</v>
      </c>
      <c r="H14" s="19">
        <v>8840.1630000000023</v>
      </c>
      <c r="I14" s="140">
        <v>8860.1889999999985</v>
      </c>
      <c r="J14" s="214">
        <f t="shared" si="0"/>
        <v>4.1707725687193858E-2</v>
      </c>
      <c r="K14" s="215">
        <f t="shared" si="6"/>
        <v>4.179669832750918E-2</v>
      </c>
      <c r="L14" s="52">
        <f t="shared" si="7"/>
        <v>2.2653428449222256E-3</v>
      </c>
      <c r="N14" s="40">
        <f t="shared" si="1"/>
        <v>3.6650044547224843</v>
      </c>
      <c r="O14" s="143">
        <f t="shared" si="2"/>
        <v>3.8447704859842444</v>
      </c>
      <c r="P14" s="52">
        <f t="shared" si="8"/>
        <v>4.9049334996066771E-2</v>
      </c>
      <c r="Q14" s="2"/>
    </row>
    <row r="15" spans="1:17" ht="20.100000000000001" customHeight="1" x14ac:dyDescent="0.25">
      <c r="A15" s="8" t="s">
        <v>172</v>
      </c>
      <c r="B15" s="19">
        <v>37374.79</v>
      </c>
      <c r="C15" s="140">
        <v>38602.960000000006</v>
      </c>
      <c r="D15" s="214">
        <f t="shared" si="3"/>
        <v>4.9247454478658519E-2</v>
      </c>
      <c r="E15" s="215">
        <f t="shared" si="4"/>
        <v>5.1977882117843634E-2</v>
      </c>
      <c r="F15" s="52">
        <f t="shared" si="5"/>
        <v>3.2860920422563056E-2</v>
      </c>
      <c r="H15" s="19">
        <v>8615.4999999999982</v>
      </c>
      <c r="I15" s="140">
        <v>8644.7450000000008</v>
      </c>
      <c r="J15" s="214">
        <f t="shared" si="0"/>
        <v>4.0647769804472898E-2</v>
      </c>
      <c r="K15" s="215">
        <f t="shared" si="6"/>
        <v>4.0780371489055535E-2</v>
      </c>
      <c r="L15" s="52">
        <f t="shared" si="7"/>
        <v>3.394463467007443E-3</v>
      </c>
      <c r="N15" s="40">
        <f t="shared" si="1"/>
        <v>2.3051634537612111</v>
      </c>
      <c r="O15" s="143">
        <f t="shared" si="2"/>
        <v>2.2393995175499493</v>
      </c>
      <c r="P15" s="52">
        <f t="shared" si="8"/>
        <v>-2.8528968782651133E-2</v>
      </c>
      <c r="Q15" s="2"/>
    </row>
    <row r="16" spans="1:17" ht="20.100000000000001" customHeight="1" x14ac:dyDescent="0.25">
      <c r="A16" s="8" t="s">
        <v>173</v>
      </c>
      <c r="B16" s="19">
        <v>9943.7999999999993</v>
      </c>
      <c r="C16" s="140">
        <v>38444.049999999996</v>
      </c>
      <c r="D16" s="214">
        <f t="shared" si="3"/>
        <v>1.3102597709442235E-2</v>
      </c>
      <c r="E16" s="215">
        <f t="shared" si="4"/>
        <v>5.1763913933866361E-2</v>
      </c>
      <c r="F16" s="52">
        <f t="shared" si="5"/>
        <v>2.8661326655805626</v>
      </c>
      <c r="H16" s="19">
        <v>2213.2139999999999</v>
      </c>
      <c r="I16" s="140">
        <v>8065.8030000000008</v>
      </c>
      <c r="J16" s="214">
        <f t="shared" si="0"/>
        <v>1.0441902756663769E-2</v>
      </c>
      <c r="K16" s="215">
        <f t="shared" si="6"/>
        <v>3.8049293842390794E-2</v>
      </c>
      <c r="L16" s="52">
        <f t="shared" si="7"/>
        <v>2.6443845918198607</v>
      </c>
      <c r="N16" s="40">
        <f t="shared" si="1"/>
        <v>2.2257225607916493</v>
      </c>
      <c r="O16" s="143">
        <f t="shared" si="2"/>
        <v>2.0980627691411287</v>
      </c>
      <c r="P16" s="52">
        <f t="shared" si="8"/>
        <v>-5.7356560920654179E-2</v>
      </c>
      <c r="Q16" s="2"/>
    </row>
    <row r="17" spans="1:17" ht="20.100000000000001" customHeight="1" x14ac:dyDescent="0.25">
      <c r="A17" s="8" t="s">
        <v>174</v>
      </c>
      <c r="B17" s="19">
        <v>26015.980000000007</v>
      </c>
      <c r="C17" s="140">
        <v>21499.689999999988</v>
      </c>
      <c r="D17" s="214">
        <f t="shared" si="3"/>
        <v>3.428034754891441E-2</v>
      </c>
      <c r="E17" s="215">
        <f t="shared" si="4"/>
        <v>2.8948773679276944E-2</v>
      </c>
      <c r="F17" s="52">
        <f t="shared" si="5"/>
        <v>-0.17359676629517773</v>
      </c>
      <c r="H17" s="19">
        <v>9715.702000000003</v>
      </c>
      <c r="I17" s="140">
        <v>7711.9529999999986</v>
      </c>
      <c r="J17" s="214">
        <f t="shared" si="0"/>
        <v>4.5838502511155142E-2</v>
      </c>
      <c r="K17" s="215">
        <f t="shared" si="6"/>
        <v>3.6380056120352444E-2</v>
      </c>
      <c r="L17" s="52">
        <f t="shared" si="7"/>
        <v>-0.20623821109375357</v>
      </c>
      <c r="N17" s="40">
        <f t="shared" si="1"/>
        <v>3.7345131722887244</v>
      </c>
      <c r="O17" s="143">
        <f t="shared" si="2"/>
        <v>3.5870066033510266</v>
      </c>
      <c r="P17" s="52">
        <f t="shared" si="8"/>
        <v>-3.949820555788728E-2</v>
      </c>
      <c r="Q17" s="2"/>
    </row>
    <row r="18" spans="1:17" ht="20.100000000000001" customHeight="1" x14ac:dyDescent="0.25">
      <c r="A18" s="8" t="s">
        <v>175</v>
      </c>
      <c r="B18" s="19">
        <v>91166.969999999987</v>
      </c>
      <c r="C18" s="140">
        <v>65689.029999999984</v>
      </c>
      <c r="D18" s="214">
        <f t="shared" si="3"/>
        <v>0.12012752994818771</v>
      </c>
      <c r="E18" s="215">
        <f t="shared" si="4"/>
        <v>8.8448571243642776E-2</v>
      </c>
      <c r="F18" s="52">
        <f t="shared" si="5"/>
        <v>-0.27946459117814276</v>
      </c>
      <c r="H18" s="19">
        <v>12499.572999999995</v>
      </c>
      <c r="I18" s="140">
        <v>7458.3840000000009</v>
      </c>
      <c r="J18" s="214">
        <f t="shared" si="0"/>
        <v>5.8972754449330235E-2</v>
      </c>
      <c r="K18" s="215">
        <f t="shared" si="6"/>
        <v>3.5183879944177411E-2</v>
      </c>
      <c r="L18" s="52">
        <f t="shared" si="7"/>
        <v>-0.4033088970319223</v>
      </c>
      <c r="N18" s="40">
        <f t="shared" si="1"/>
        <v>1.3710637745227241</v>
      </c>
      <c r="O18" s="143">
        <f t="shared" si="2"/>
        <v>1.1354078451150829</v>
      </c>
      <c r="P18" s="52">
        <f t="shared" si="8"/>
        <v>-0.17187816773123815</v>
      </c>
      <c r="Q18" s="2"/>
    </row>
    <row r="19" spans="1:17" ht="20.100000000000001" customHeight="1" x14ac:dyDescent="0.25">
      <c r="A19" s="8" t="s">
        <v>176</v>
      </c>
      <c r="B19" s="19">
        <v>24507.029999999988</v>
      </c>
      <c r="C19" s="140">
        <v>28226.21999999999</v>
      </c>
      <c r="D19" s="214">
        <f t="shared" si="3"/>
        <v>3.2292056873954825E-2</v>
      </c>
      <c r="E19" s="215">
        <f t="shared" si="4"/>
        <v>3.8005871461471337E-2</v>
      </c>
      <c r="F19" s="52">
        <f t="shared" si="5"/>
        <v>0.15176012760420191</v>
      </c>
      <c r="H19" s="19">
        <v>4988.6629999999996</v>
      </c>
      <c r="I19" s="140">
        <v>5591.972999999999</v>
      </c>
      <c r="J19" s="214">
        <f t="shared" si="0"/>
        <v>2.3536419854458965E-2</v>
      </c>
      <c r="K19" s="215">
        <f t="shared" si="6"/>
        <v>2.6379347950317596E-2</v>
      </c>
      <c r="L19" s="52">
        <f t="shared" si="7"/>
        <v>0.12093621076428686</v>
      </c>
      <c r="N19" s="40">
        <f t="shared" si="1"/>
        <v>2.0356048856185356</v>
      </c>
      <c r="O19" s="143">
        <f t="shared" si="2"/>
        <v>1.9811271222289069</v>
      </c>
      <c r="P19" s="52">
        <f t="shared" si="8"/>
        <v>-2.6762444801794238E-2</v>
      </c>
      <c r="Q19" s="2"/>
    </row>
    <row r="20" spans="1:17" ht="20.100000000000001" customHeight="1" x14ac:dyDescent="0.25">
      <c r="A20" s="8" t="s">
        <v>177</v>
      </c>
      <c r="B20" s="19">
        <v>25457.49</v>
      </c>
      <c r="C20" s="140">
        <v>22271.540000000005</v>
      </c>
      <c r="D20" s="214">
        <f t="shared" si="3"/>
        <v>3.3544444795968208E-2</v>
      </c>
      <c r="E20" s="215">
        <f t="shared" si="4"/>
        <v>2.99880496392722E-2</v>
      </c>
      <c r="F20" s="52">
        <f t="shared" si="5"/>
        <v>-0.12514784450470165</v>
      </c>
      <c r="H20" s="19">
        <v>6308.207999999996</v>
      </c>
      <c r="I20" s="140">
        <v>5578.0219999999999</v>
      </c>
      <c r="J20" s="214">
        <f t="shared" si="0"/>
        <v>2.9762008782164038E-2</v>
      </c>
      <c r="K20" s="215">
        <f t="shared" si="6"/>
        <v>2.6313536065450688E-2</v>
      </c>
      <c r="L20" s="52">
        <f t="shared" si="7"/>
        <v>-0.11575173171207996</v>
      </c>
      <c r="N20" s="40">
        <f t="shared" si="1"/>
        <v>2.4779379271090733</v>
      </c>
      <c r="O20" s="143">
        <f t="shared" si="2"/>
        <v>2.5045515487478633</v>
      </c>
      <c r="P20" s="52">
        <f t="shared" si="8"/>
        <v>1.0740229344582176E-2</v>
      </c>
      <c r="Q20" s="2"/>
    </row>
    <row r="21" spans="1:17" ht="20.100000000000001" customHeight="1" x14ac:dyDescent="0.25">
      <c r="A21" s="8" t="s">
        <v>178</v>
      </c>
      <c r="B21" s="19">
        <v>10156.769999999999</v>
      </c>
      <c r="C21" s="140">
        <v>10288.290000000003</v>
      </c>
      <c r="D21" s="214">
        <f t="shared" si="3"/>
        <v>1.3383220834824875E-2</v>
      </c>
      <c r="E21" s="215">
        <f t="shared" si="4"/>
        <v>1.385291503071758E-2</v>
      </c>
      <c r="F21" s="52">
        <f t="shared" si="5"/>
        <v>1.2948998549736196E-2</v>
      </c>
      <c r="H21" s="19">
        <v>4043.0080000000003</v>
      </c>
      <c r="I21" s="140">
        <v>4579.6589999999997</v>
      </c>
      <c r="J21" s="214">
        <f t="shared" si="0"/>
        <v>1.9074837038087447E-2</v>
      </c>
      <c r="K21" s="215">
        <f t="shared" si="6"/>
        <v>2.160389870530554E-2</v>
      </c>
      <c r="L21" s="52">
        <f t="shared" si="7"/>
        <v>0.13273557707528635</v>
      </c>
      <c r="N21" s="40">
        <f t="shared" si="1"/>
        <v>3.9806040699946936</v>
      </c>
      <c r="O21" s="143">
        <f t="shared" si="2"/>
        <v>4.4513315623879173</v>
      </c>
      <c r="P21" s="52">
        <f t="shared" si="8"/>
        <v>0.11825529093473774</v>
      </c>
      <c r="Q21" s="2"/>
    </row>
    <row r="22" spans="1:17" ht="20.100000000000001" customHeight="1" x14ac:dyDescent="0.25">
      <c r="A22" s="8" t="s">
        <v>179</v>
      </c>
      <c r="B22" s="19">
        <v>13091.520000000006</v>
      </c>
      <c r="C22" s="140">
        <v>16546.739999999998</v>
      </c>
      <c r="D22" s="214">
        <f t="shared" si="3"/>
        <v>1.7250238335959824E-2</v>
      </c>
      <c r="E22" s="215">
        <f t="shared" si="4"/>
        <v>2.2279755261114892E-2</v>
      </c>
      <c r="F22" s="52">
        <f t="shared" si="5"/>
        <v>0.26392810002199824</v>
      </c>
      <c r="H22" s="19">
        <v>3096.8939999999993</v>
      </c>
      <c r="I22" s="140">
        <v>3764.9860000000003</v>
      </c>
      <c r="J22" s="214">
        <f t="shared" si="0"/>
        <v>1.4611088668197237E-2</v>
      </c>
      <c r="K22" s="215">
        <f t="shared" si="6"/>
        <v>1.7760793144400818E-2</v>
      </c>
      <c r="L22" s="52">
        <f t="shared" si="7"/>
        <v>0.21572969562406757</v>
      </c>
      <c r="N22" s="40">
        <f t="shared" si="1"/>
        <v>2.3655725232822453</v>
      </c>
      <c r="O22" s="143">
        <f t="shared" si="2"/>
        <v>2.2753642107146184</v>
      </c>
      <c r="P22" s="52">
        <f t="shared" si="8"/>
        <v>-3.8133818210934582E-2</v>
      </c>
      <c r="Q22" s="2"/>
    </row>
    <row r="23" spans="1:17" ht="20.100000000000001" customHeight="1" x14ac:dyDescent="0.25">
      <c r="A23" s="8" t="s">
        <v>180</v>
      </c>
      <c r="B23" s="19">
        <v>11967.730000000001</v>
      </c>
      <c r="C23" s="140">
        <v>11295.62</v>
      </c>
      <c r="D23" s="214">
        <f t="shared" si="3"/>
        <v>1.5769459531087025E-2</v>
      </c>
      <c r="E23" s="215">
        <f t="shared" si="4"/>
        <v>1.520925868917712E-2</v>
      </c>
      <c r="F23" s="52">
        <f t="shared" si="5"/>
        <v>-5.6160190779705133E-2</v>
      </c>
      <c r="H23" s="19">
        <v>3064.6060000000002</v>
      </c>
      <c r="I23" s="140">
        <v>3051.0370000000003</v>
      </c>
      <c r="J23" s="214">
        <f t="shared" si="0"/>
        <v>1.4458754480808602E-2</v>
      </c>
      <c r="K23" s="215">
        <f t="shared" si="6"/>
        <v>1.4392838919696709E-2</v>
      </c>
      <c r="L23" s="52">
        <f t="shared" si="7"/>
        <v>-4.4276491007326745E-3</v>
      </c>
      <c r="N23" s="40">
        <f t="shared" si="1"/>
        <v>2.56072454843149</v>
      </c>
      <c r="O23" s="143">
        <f t="shared" si="2"/>
        <v>2.7010797105426705</v>
      </c>
      <c r="P23" s="52">
        <f t="shared" si="8"/>
        <v>5.481072230012074E-2</v>
      </c>
      <c r="Q23" s="2"/>
    </row>
    <row r="24" spans="1:17" ht="20.100000000000001" customHeight="1" x14ac:dyDescent="0.25">
      <c r="A24" s="8" t="s">
        <v>181</v>
      </c>
      <c r="B24" s="19">
        <v>10529.18</v>
      </c>
      <c r="C24" s="140">
        <v>9386.32</v>
      </c>
      <c r="D24" s="214">
        <f t="shared" si="3"/>
        <v>1.3873932475543053E-2</v>
      </c>
      <c r="E24" s="215">
        <f t="shared" si="4"/>
        <v>1.2638435873320541E-2</v>
      </c>
      <c r="F24" s="52">
        <f t="shared" si="5"/>
        <v>-0.10854216567671941</v>
      </c>
      <c r="H24" s="19">
        <v>2970.3509999999992</v>
      </c>
      <c r="I24" s="140">
        <v>2941.0509999999995</v>
      </c>
      <c r="J24" s="214">
        <f t="shared" si="0"/>
        <v>1.4014061132434086E-2</v>
      </c>
      <c r="K24" s="215">
        <f t="shared" si="6"/>
        <v>1.3873995398159025E-2</v>
      </c>
      <c r="L24" s="52">
        <f t="shared" si="7"/>
        <v>-9.8641541016532171E-3</v>
      </c>
      <c r="N24" s="40">
        <f t="shared" si="1"/>
        <v>2.8210658379854832</v>
      </c>
      <c r="O24" s="143">
        <f t="shared" si="2"/>
        <v>3.1333376658797052</v>
      </c>
      <c r="P24" s="52">
        <f t="shared" si="8"/>
        <v>0.1106928536333681</v>
      </c>
      <c r="Q24" s="2"/>
    </row>
    <row r="25" spans="1:17" ht="20.100000000000001" customHeight="1" x14ac:dyDescent="0.25">
      <c r="A25" s="8" t="s">
        <v>182</v>
      </c>
      <c r="B25" s="19">
        <v>1082.1899999999998</v>
      </c>
      <c r="C25" s="140">
        <v>1104.9099999999999</v>
      </c>
      <c r="D25" s="214">
        <f t="shared" si="3"/>
        <v>1.4259639388544915E-3</v>
      </c>
      <c r="E25" s="215">
        <f t="shared" si="4"/>
        <v>1.4877325917708535E-3</v>
      </c>
      <c r="F25" s="52">
        <f t="shared" si="5"/>
        <v>2.0994464927600542E-2</v>
      </c>
      <c r="H25" s="19">
        <v>2586.2490000000007</v>
      </c>
      <c r="I25" s="140">
        <v>2762.6850000000009</v>
      </c>
      <c r="J25" s="214">
        <f t="shared" si="0"/>
        <v>1.2201874993795865E-2</v>
      </c>
      <c r="K25" s="215">
        <f t="shared" si="6"/>
        <v>1.3032578821843954E-2</v>
      </c>
      <c r="L25" s="52">
        <f t="shared" si="7"/>
        <v>6.8220809365223567E-2</v>
      </c>
      <c r="N25" s="40">
        <f t="shared" si="1"/>
        <v>23.898289579463878</v>
      </c>
      <c r="O25" s="143">
        <f t="shared" si="2"/>
        <v>25.003710709469562</v>
      </c>
      <c r="P25" s="52">
        <f t="shared" si="8"/>
        <v>4.6255240415012271E-2</v>
      </c>
      <c r="Q25" s="2"/>
    </row>
    <row r="26" spans="1:17" ht="20.100000000000001" customHeight="1" x14ac:dyDescent="0.25">
      <c r="A26" s="8" t="s">
        <v>183</v>
      </c>
      <c r="B26" s="19">
        <v>4624.2599999999993</v>
      </c>
      <c r="C26" s="140">
        <v>6508.1399999999994</v>
      </c>
      <c r="D26" s="214">
        <f t="shared" si="3"/>
        <v>6.0932257772547058E-3</v>
      </c>
      <c r="E26" s="215">
        <f t="shared" si="4"/>
        <v>8.7630413244586102E-3</v>
      </c>
      <c r="F26" s="52">
        <f t="shared" si="5"/>
        <v>0.40739058789946941</v>
      </c>
      <c r="H26" s="19">
        <v>1676.0920000000003</v>
      </c>
      <c r="I26" s="140">
        <v>2460.7650000000003</v>
      </c>
      <c r="J26" s="214">
        <f t="shared" si="0"/>
        <v>7.9077710854992302E-3</v>
      </c>
      <c r="K26" s="215">
        <f t="shared" si="6"/>
        <v>1.1608313587880932E-2</v>
      </c>
      <c r="L26" s="52">
        <f t="shared" si="7"/>
        <v>0.46815628259069303</v>
      </c>
      <c r="N26" s="40">
        <f t="shared" si="1"/>
        <v>3.62456263272394</v>
      </c>
      <c r="O26" s="143">
        <f t="shared" si="2"/>
        <v>3.7810572605998032</v>
      </c>
      <c r="P26" s="52">
        <f t="shared" si="8"/>
        <v>4.3176141160583006E-2</v>
      </c>
      <c r="Q26" s="2"/>
    </row>
    <row r="27" spans="1:17" ht="20.100000000000001" customHeight="1" x14ac:dyDescent="0.25">
      <c r="A27" s="8" t="s">
        <v>184</v>
      </c>
      <c r="B27" s="19">
        <v>4060.3099999999995</v>
      </c>
      <c r="C27" s="140">
        <v>7051.8499999999985</v>
      </c>
      <c r="D27" s="214">
        <f t="shared" si="3"/>
        <v>5.3501285731436072E-3</v>
      </c>
      <c r="E27" s="215">
        <f t="shared" si="4"/>
        <v>9.4951327051789672E-3</v>
      </c>
      <c r="F27" s="52">
        <f t="shared" si="5"/>
        <v>0.7367762560001575</v>
      </c>
      <c r="H27" s="19">
        <v>1356.8460000000002</v>
      </c>
      <c r="I27" s="140">
        <v>2227.3220000000001</v>
      </c>
      <c r="J27" s="214">
        <f t="shared" si="0"/>
        <v>6.4015743564644944E-3</v>
      </c>
      <c r="K27" s="215">
        <f t="shared" si="6"/>
        <v>1.0507078992584067E-2</v>
      </c>
      <c r="L27" s="52">
        <f t="shared" si="7"/>
        <v>0.6415436976635519</v>
      </c>
      <c r="N27" s="40">
        <f t="shared" si="1"/>
        <v>3.3417300649457808</v>
      </c>
      <c r="O27" s="143">
        <f t="shared" si="2"/>
        <v>3.158493161369003</v>
      </c>
      <c r="P27" s="52">
        <f t="shared" si="8"/>
        <v>-5.4832945814176887E-2</v>
      </c>
      <c r="Q27" s="2"/>
    </row>
    <row r="28" spans="1:17" ht="20.100000000000001" customHeight="1" x14ac:dyDescent="0.25">
      <c r="A28" s="8" t="s">
        <v>185</v>
      </c>
      <c r="B28" s="19">
        <v>4864.75</v>
      </c>
      <c r="C28" s="140">
        <v>5060.49</v>
      </c>
      <c r="D28" s="214">
        <f t="shared" si="3"/>
        <v>6.4101110447725334E-3</v>
      </c>
      <c r="E28" s="215">
        <f t="shared" si="4"/>
        <v>6.8138182325533187E-3</v>
      </c>
      <c r="F28" s="52">
        <f t="shared" si="5"/>
        <v>4.0236394470424951E-2</v>
      </c>
      <c r="H28" s="19">
        <v>1906.5650000000003</v>
      </c>
      <c r="I28" s="140">
        <v>2120.9789999999998</v>
      </c>
      <c r="J28" s="214">
        <f t="shared" si="0"/>
        <v>8.9951384408641279E-3</v>
      </c>
      <c r="K28" s="215">
        <f t="shared" si="6"/>
        <v>1.0005420812353111E-2</v>
      </c>
      <c r="L28" s="52">
        <f t="shared" si="7"/>
        <v>0.11246089170838629</v>
      </c>
      <c r="N28" s="40">
        <f t="shared" si="1"/>
        <v>3.9191428130941985</v>
      </c>
      <c r="O28" s="143">
        <f t="shared" si="2"/>
        <v>4.1912522305152269</v>
      </c>
      <c r="P28" s="52">
        <f t="shared" si="8"/>
        <v>6.9430850162409755E-2</v>
      </c>
      <c r="Q28" s="2"/>
    </row>
    <row r="29" spans="1:17" ht="20.100000000000001" customHeight="1" x14ac:dyDescent="0.25">
      <c r="A29" s="8" t="s">
        <v>186</v>
      </c>
      <c r="B29" s="19">
        <v>4560.170000000001</v>
      </c>
      <c r="C29" s="140">
        <v>5354.0900000000011</v>
      </c>
      <c r="D29" s="214">
        <f t="shared" si="3"/>
        <v>6.0087766242952608E-3</v>
      </c>
      <c r="E29" s="215">
        <f t="shared" si="4"/>
        <v>7.2091430001307005E-3</v>
      </c>
      <c r="F29" s="52">
        <f t="shared" si="5"/>
        <v>0.17409877263347637</v>
      </c>
      <c r="H29" s="19">
        <v>1834.8050000000003</v>
      </c>
      <c r="I29" s="140">
        <v>2057.3570000000004</v>
      </c>
      <c r="J29" s="214">
        <f t="shared" si="0"/>
        <v>8.6565760868313989E-3</v>
      </c>
      <c r="K29" s="215">
        <f t="shared" si="6"/>
        <v>9.7052929549233478E-3</v>
      </c>
      <c r="L29" s="52">
        <f t="shared" si="7"/>
        <v>0.12129463348966245</v>
      </c>
      <c r="N29" s="40">
        <f t="shared" si="1"/>
        <v>4.0235451748509368</v>
      </c>
      <c r="O29" s="143">
        <f t="shared" si="2"/>
        <v>3.8425894970013581</v>
      </c>
      <c r="P29" s="52">
        <f t="shared" si="8"/>
        <v>-4.4974188181267943E-2</v>
      </c>
      <c r="Q29" s="2"/>
    </row>
    <row r="30" spans="1:17" ht="20.100000000000001" customHeight="1" x14ac:dyDescent="0.25">
      <c r="A30" s="8" t="s">
        <v>187</v>
      </c>
      <c r="B30" s="19">
        <v>2016.39</v>
      </c>
      <c r="C30" s="140">
        <v>1850.4999999999998</v>
      </c>
      <c r="D30" s="214">
        <f t="shared" si="3"/>
        <v>2.6569266271789689E-3</v>
      </c>
      <c r="E30" s="215">
        <f t="shared" si="4"/>
        <v>2.4916501444207807E-3</v>
      </c>
      <c r="F30" s="52">
        <f t="shared" si="5"/>
        <v>-8.2270790868830102E-2</v>
      </c>
      <c r="H30" s="19">
        <v>1379.9789999999998</v>
      </c>
      <c r="I30" s="140">
        <v>1409.2009999999998</v>
      </c>
      <c r="J30" s="214">
        <f t="shared" si="0"/>
        <v>6.5107154230174347E-3</v>
      </c>
      <c r="K30" s="215">
        <f t="shared" si="6"/>
        <v>6.6477079755098076E-3</v>
      </c>
      <c r="L30" s="52">
        <f t="shared" si="7"/>
        <v>2.1175684557518618E-2</v>
      </c>
      <c r="N30" s="40">
        <f t="shared" si="1"/>
        <v>6.8438099772365462</v>
      </c>
      <c r="O30" s="143">
        <f t="shared" si="2"/>
        <v>7.6152445285058086</v>
      </c>
      <c r="P30" s="52">
        <f t="shared" si="8"/>
        <v>0.11272004246686566</v>
      </c>
      <c r="Q30" s="2"/>
    </row>
    <row r="31" spans="1:17" ht="20.100000000000001" customHeight="1" x14ac:dyDescent="0.25">
      <c r="A31" s="8" t="s">
        <v>188</v>
      </c>
      <c r="B31" s="19">
        <v>5712.45</v>
      </c>
      <c r="C31" s="140">
        <v>5639.0599999999995</v>
      </c>
      <c r="D31" s="214">
        <f t="shared" si="3"/>
        <v>7.5270957064002995E-3</v>
      </c>
      <c r="E31" s="215">
        <f t="shared" si="4"/>
        <v>7.5928476970534703E-3</v>
      </c>
      <c r="F31" s="52">
        <f t="shared" si="5"/>
        <v>-1.2847377219931962E-2</v>
      </c>
      <c r="H31" s="19">
        <v>1553.1580000000004</v>
      </c>
      <c r="I31" s="140">
        <v>1354.0319999999997</v>
      </c>
      <c r="J31" s="214">
        <f t="shared" si="0"/>
        <v>7.3277707450496833E-3</v>
      </c>
      <c r="K31" s="215">
        <f t="shared" si="6"/>
        <v>6.3874559594376502E-3</v>
      </c>
      <c r="L31" s="52">
        <f t="shared" si="7"/>
        <v>-0.12820717531635584</v>
      </c>
      <c r="N31" s="40">
        <f t="shared" si="1"/>
        <v>2.7188999466078485</v>
      </c>
      <c r="O31" s="143">
        <f t="shared" si="2"/>
        <v>2.4011661518054424</v>
      </c>
      <c r="P31" s="52">
        <f t="shared" si="8"/>
        <v>-0.11686115746878326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91324.14999999979</v>
      </c>
      <c r="C32" s="140">
        <f>C33-SUM(C7:C31)</f>
        <v>80111.140000000363</v>
      </c>
      <c r="D32" s="214">
        <f t="shared" si="3"/>
        <v>0.12033464054051334</v>
      </c>
      <c r="E32" s="215">
        <f t="shared" si="4"/>
        <v>0.1078675674416181</v>
      </c>
      <c r="F32" s="52">
        <f t="shared" si="5"/>
        <v>-0.12278252795125334</v>
      </c>
      <c r="H32" s="19">
        <f>H33-SUM(H7:H31)</f>
        <v>18287.090999999898</v>
      </c>
      <c r="I32" s="140">
        <f>I33-SUM(I7:I31)</f>
        <v>17491.991999999969</v>
      </c>
      <c r="J32" s="214">
        <f t="shared" si="0"/>
        <v>8.6278157432702007E-2</v>
      </c>
      <c r="K32" s="215">
        <f t="shared" si="6"/>
        <v>8.2516017747612705E-2</v>
      </c>
      <c r="L32" s="52">
        <f t="shared" si="7"/>
        <v>-4.3478703091701883E-2</v>
      </c>
      <c r="N32" s="40">
        <f t="shared" si="1"/>
        <v>2.002437580858945</v>
      </c>
      <c r="O32" s="143">
        <f t="shared" si="2"/>
        <v>2.1834656203868636</v>
      </c>
      <c r="P32" s="52">
        <f t="shared" si="8"/>
        <v>9.0403836433326806E-2</v>
      </c>
      <c r="Q32" s="2"/>
    </row>
    <row r="33" spans="1:17" ht="26.25" customHeight="1" thickBot="1" x14ac:dyDescent="0.3">
      <c r="A33" s="35" t="s">
        <v>18</v>
      </c>
      <c r="B33" s="36">
        <v>758918.20999999985</v>
      </c>
      <c r="C33" s="148">
        <v>742680.51000000036</v>
      </c>
      <c r="D33" s="251">
        <f>SUM(D7:D32)</f>
        <v>0.99999999999999989</v>
      </c>
      <c r="E33" s="252">
        <f>SUM(E7:E32)</f>
        <v>1</v>
      </c>
      <c r="F33" s="57">
        <f t="shared" si="5"/>
        <v>-2.1395849758302006E-2</v>
      </c>
      <c r="G33" s="56"/>
      <c r="H33" s="36">
        <v>211955.04799999986</v>
      </c>
      <c r="I33" s="148">
        <v>211982.98799999998</v>
      </c>
      <c r="J33" s="251">
        <f>SUM(J7:J32)</f>
        <v>1.0000000000000002</v>
      </c>
      <c r="K33" s="252">
        <f>SUM(K7:K32)</f>
        <v>1</v>
      </c>
      <c r="L33" s="57">
        <f t="shared" si="7"/>
        <v>1.3182040373069465E-4</v>
      </c>
      <c r="M33" s="56"/>
      <c r="N33" s="37">
        <f t="shared" si="1"/>
        <v>2.7928575860631928</v>
      </c>
      <c r="O33" s="150">
        <f t="shared" si="2"/>
        <v>2.8542958263439533</v>
      </c>
      <c r="P33" s="57">
        <f t="shared" si="8"/>
        <v>2.1998343412620528E-2</v>
      </c>
      <c r="Q33" s="2"/>
    </row>
    <row r="35" spans="1:17" ht="15.75" thickBot="1" x14ac:dyDescent="0.3">
      <c r="L35" s="10"/>
    </row>
    <row r="36" spans="1:17" x14ac:dyDescent="0.25">
      <c r="A36" s="365" t="s">
        <v>2</v>
      </c>
      <c r="B36" s="353" t="s">
        <v>1</v>
      </c>
      <c r="C36" s="351"/>
      <c r="D36" s="353" t="s">
        <v>104</v>
      </c>
      <c r="E36" s="351"/>
      <c r="F36" s="130" t="s">
        <v>0</v>
      </c>
      <c r="H36" s="363" t="s">
        <v>19</v>
      </c>
      <c r="I36" s="364"/>
      <c r="J36" s="353" t="s">
        <v>104</v>
      </c>
      <c r="K36" s="351"/>
      <c r="L36" s="130" t="s">
        <v>0</v>
      </c>
      <c r="N36" s="361" t="s">
        <v>22</v>
      </c>
      <c r="O36" s="351"/>
      <c r="P36" s="130" t="s">
        <v>0</v>
      </c>
    </row>
    <row r="37" spans="1:17" x14ac:dyDescent="0.25">
      <c r="A37" s="366"/>
      <c r="B37" s="356" t="str">
        <f>B5</f>
        <v>jan-mar</v>
      </c>
      <c r="C37" s="358"/>
      <c r="D37" s="356" t="str">
        <f>B37</f>
        <v>jan-mar</v>
      </c>
      <c r="E37" s="358"/>
      <c r="F37" s="131" t="str">
        <f>F5</f>
        <v>2024 / 2023</v>
      </c>
      <c r="H37" s="359" t="str">
        <f>B37</f>
        <v>jan-mar</v>
      </c>
      <c r="I37" s="358"/>
      <c r="J37" s="356" t="str">
        <f>H37</f>
        <v>jan-mar</v>
      </c>
      <c r="K37" s="358"/>
      <c r="L37" s="131" t="str">
        <f>F37</f>
        <v>2024 / 2023</v>
      </c>
      <c r="N37" s="359" t="str">
        <f>B37</f>
        <v>jan-mar</v>
      </c>
      <c r="O37" s="357"/>
      <c r="P37" s="131" t="str">
        <f>L37</f>
        <v>2024 / 2023</v>
      </c>
    </row>
    <row r="38" spans="1:17" ht="19.5" customHeight="1" thickBot="1" x14ac:dyDescent="0.3">
      <c r="A38" s="367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1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0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164</v>
      </c>
      <c r="B39" s="19">
        <v>83160.550000000017</v>
      </c>
      <c r="C39" s="147">
        <v>80767.900000000023</v>
      </c>
      <c r="D39" s="247">
        <f>B39/$B$62</f>
        <v>0.24092160188860898</v>
      </c>
      <c r="E39" s="246">
        <f>C39/$C$62</f>
        <v>0.24169907285032982</v>
      </c>
      <c r="F39" s="52">
        <f>(C39-B39)/B39</f>
        <v>-2.8771454734245909E-2</v>
      </c>
      <c r="H39" s="39">
        <v>23915.49700000001</v>
      </c>
      <c r="I39" s="147">
        <v>24810.678000000004</v>
      </c>
      <c r="J39" s="250">
        <f>H39/$H$62</f>
        <v>0.25084239443100559</v>
      </c>
      <c r="K39" s="246">
        <f>I39/$I$62</f>
        <v>0.25785694948827448</v>
      </c>
      <c r="L39" s="52">
        <f>(I39-H39)/H39</f>
        <v>3.7431001329388758E-2</v>
      </c>
      <c r="N39" s="40">
        <f t="shared" ref="N39:N62" si="9">(H39/B39)*10</f>
        <v>2.8758223701021706</v>
      </c>
      <c r="O39" s="149">
        <f t="shared" ref="O39:O62" si="10">(I39/C39)*10</f>
        <v>3.0718488409380456</v>
      </c>
      <c r="P39" s="52">
        <f>(O39-N39)/N39</f>
        <v>6.8163622647149341E-2</v>
      </c>
    </row>
    <row r="40" spans="1:17" ht="20.100000000000001" customHeight="1" x14ac:dyDescent="0.25">
      <c r="A40" s="38" t="s">
        <v>169</v>
      </c>
      <c r="B40" s="19">
        <v>47197.86</v>
      </c>
      <c r="C40" s="140">
        <v>44956.130000000019</v>
      </c>
      <c r="D40" s="247">
        <f t="shared" ref="D40:D61" si="11">B40/$B$62</f>
        <v>0.13673531544601736</v>
      </c>
      <c r="E40" s="215">
        <f t="shared" ref="E40:E61" si="12">C40/$C$62</f>
        <v>0.13453184916209163</v>
      </c>
      <c r="F40" s="52">
        <f t="shared" ref="F40:F62" si="13">(C40-B40)/B40</f>
        <v>-4.7496433100991893E-2</v>
      </c>
      <c r="H40" s="19">
        <v>12395.923999999999</v>
      </c>
      <c r="I40" s="140">
        <v>11078.738000000001</v>
      </c>
      <c r="J40" s="247">
        <f t="shared" ref="J40:J62" si="14">H40/$H$62</f>
        <v>0.13001708713579177</v>
      </c>
      <c r="K40" s="215">
        <f t="shared" ref="K40:K62" si="15">I40/$I$62</f>
        <v>0.11514113338054796</v>
      </c>
      <c r="L40" s="52">
        <f t="shared" ref="L40:L62" si="16">(I40-H40)/H40</f>
        <v>-0.10625960598015913</v>
      </c>
      <c r="N40" s="40">
        <f t="shared" si="9"/>
        <v>2.6263741618793728</v>
      </c>
      <c r="O40" s="143">
        <f t="shared" si="10"/>
        <v>2.4643442395953556</v>
      </c>
      <c r="P40" s="52">
        <f t="shared" ref="P40:P62" si="17">(O40-N40)/N40</f>
        <v>-6.1693388792734796E-2</v>
      </c>
    </row>
    <row r="41" spans="1:17" ht="20.100000000000001" customHeight="1" x14ac:dyDescent="0.25">
      <c r="A41" s="38" t="s">
        <v>170</v>
      </c>
      <c r="B41" s="19">
        <v>45854.429999999978</v>
      </c>
      <c r="C41" s="140">
        <v>30288.03000000001</v>
      </c>
      <c r="D41" s="247">
        <f t="shared" si="11"/>
        <v>0.13284331007056929</v>
      </c>
      <c r="E41" s="215">
        <f t="shared" si="12"/>
        <v>9.0637354313569812E-2</v>
      </c>
      <c r="F41" s="52">
        <f t="shared" si="13"/>
        <v>-0.33947428852566647</v>
      </c>
      <c r="H41" s="19">
        <v>12557.152000000004</v>
      </c>
      <c r="I41" s="140">
        <v>11025.608999999999</v>
      </c>
      <c r="J41" s="247">
        <f t="shared" si="14"/>
        <v>0.13170815872712535</v>
      </c>
      <c r="K41" s="215">
        <f t="shared" si="15"/>
        <v>0.11458896459784225</v>
      </c>
      <c r="L41" s="52">
        <f t="shared" si="16"/>
        <v>-0.12196579288042421</v>
      </c>
      <c r="N41" s="40">
        <f t="shared" si="9"/>
        <v>2.7384817562883255</v>
      </c>
      <c r="O41" s="143">
        <f t="shared" si="10"/>
        <v>3.6402529316036714</v>
      </c>
      <c r="P41" s="52">
        <f t="shared" si="17"/>
        <v>0.32929603173167954</v>
      </c>
    </row>
    <row r="42" spans="1:17" ht="20.100000000000001" customHeight="1" x14ac:dyDescent="0.25">
      <c r="A42" s="38" t="s">
        <v>171</v>
      </c>
      <c r="B42" s="19">
        <v>24120.469999999998</v>
      </c>
      <c r="C42" s="140">
        <v>23044.779999999995</v>
      </c>
      <c r="D42" s="247">
        <f t="shared" si="11"/>
        <v>6.9878593524286867E-2</v>
      </c>
      <c r="E42" s="215">
        <f t="shared" si="12"/>
        <v>6.8961827162026257E-2</v>
      </c>
      <c r="F42" s="52">
        <f t="shared" si="13"/>
        <v>-4.4596560514782772E-2</v>
      </c>
      <c r="H42" s="19">
        <v>8840.1630000000023</v>
      </c>
      <c r="I42" s="140">
        <v>8860.1889999999985</v>
      </c>
      <c r="J42" s="247">
        <f t="shared" si="14"/>
        <v>9.2721788473824368E-2</v>
      </c>
      <c r="K42" s="215">
        <f t="shared" si="15"/>
        <v>9.2083791802447496E-2</v>
      </c>
      <c r="L42" s="52">
        <f t="shared" si="16"/>
        <v>2.2653428449222256E-3</v>
      </c>
      <c r="N42" s="40">
        <f t="shared" si="9"/>
        <v>3.6650044547224843</v>
      </c>
      <c r="O42" s="143">
        <f t="shared" si="10"/>
        <v>3.8447704859842444</v>
      </c>
      <c r="P42" s="52">
        <f t="shared" si="17"/>
        <v>4.9049334996066771E-2</v>
      </c>
    </row>
    <row r="43" spans="1:17" ht="20.100000000000001" customHeight="1" x14ac:dyDescent="0.25">
      <c r="A43" s="38" t="s">
        <v>172</v>
      </c>
      <c r="B43" s="19">
        <v>37374.79</v>
      </c>
      <c r="C43" s="140">
        <v>38602.960000000006</v>
      </c>
      <c r="D43" s="247">
        <f t="shared" si="11"/>
        <v>0.10827723334021194</v>
      </c>
      <c r="E43" s="215">
        <f t="shared" si="12"/>
        <v>0.11551989888654239</v>
      </c>
      <c r="F43" s="52">
        <f t="shared" si="13"/>
        <v>3.2860920422563056E-2</v>
      </c>
      <c r="H43" s="19">
        <v>8615.4999999999982</v>
      </c>
      <c r="I43" s="140">
        <v>8644.7450000000008</v>
      </c>
      <c r="J43" s="247">
        <f t="shared" si="14"/>
        <v>9.0365366407410525E-2</v>
      </c>
      <c r="K43" s="215">
        <f t="shared" si="15"/>
        <v>8.9844686018012612E-2</v>
      </c>
      <c r="L43" s="52">
        <f t="shared" si="16"/>
        <v>3.394463467007443E-3</v>
      </c>
      <c r="N43" s="40">
        <f t="shared" si="9"/>
        <v>2.3051634537612111</v>
      </c>
      <c r="O43" s="143">
        <f t="shared" si="10"/>
        <v>2.2393995175499493</v>
      </c>
      <c r="P43" s="52">
        <f t="shared" si="17"/>
        <v>-2.8528968782651133E-2</v>
      </c>
    </row>
    <row r="44" spans="1:17" ht="20.100000000000001" customHeight="1" x14ac:dyDescent="0.25">
      <c r="A44" s="38" t="s">
        <v>176</v>
      </c>
      <c r="B44" s="19">
        <v>24507.029999999988</v>
      </c>
      <c r="C44" s="140">
        <v>28226.21999999999</v>
      </c>
      <c r="D44" s="247">
        <f t="shared" si="11"/>
        <v>7.099848335697867E-2</v>
      </c>
      <c r="E44" s="215">
        <f t="shared" si="12"/>
        <v>8.4467358988774402E-2</v>
      </c>
      <c r="F44" s="52">
        <f t="shared" si="13"/>
        <v>0.15176012760420191</v>
      </c>
      <c r="H44" s="19">
        <v>4988.6629999999996</v>
      </c>
      <c r="I44" s="140">
        <v>5591.972999999999</v>
      </c>
      <c r="J44" s="247">
        <f t="shared" si="14"/>
        <v>5.2324573138888268E-2</v>
      </c>
      <c r="K44" s="215">
        <f t="shared" si="15"/>
        <v>5.811727915701434E-2</v>
      </c>
      <c r="L44" s="52">
        <f t="shared" si="16"/>
        <v>0.12093621076428686</v>
      </c>
      <c r="N44" s="40">
        <f t="shared" si="9"/>
        <v>2.0356048856185356</v>
      </c>
      <c r="O44" s="143">
        <f t="shared" si="10"/>
        <v>1.9811271222289069</v>
      </c>
      <c r="P44" s="52">
        <f t="shared" si="17"/>
        <v>-2.6762444801794238E-2</v>
      </c>
    </row>
    <row r="45" spans="1:17" ht="20.100000000000001" customHeight="1" x14ac:dyDescent="0.25">
      <c r="A45" s="38" t="s">
        <v>177</v>
      </c>
      <c r="B45" s="19">
        <v>25457.49</v>
      </c>
      <c r="C45" s="140">
        <v>22271.540000000005</v>
      </c>
      <c r="D45" s="247">
        <f t="shared" si="11"/>
        <v>7.3752028706679351E-2</v>
      </c>
      <c r="E45" s="215">
        <f t="shared" si="12"/>
        <v>6.6647895623744513E-2</v>
      </c>
      <c r="F45" s="52">
        <f t="shared" si="13"/>
        <v>-0.12514784450470165</v>
      </c>
      <c r="H45" s="19">
        <v>6308.207999999996</v>
      </c>
      <c r="I45" s="140">
        <v>5578.0219999999999</v>
      </c>
      <c r="J45" s="247">
        <f t="shared" si="14"/>
        <v>6.6164880424137679E-2</v>
      </c>
      <c r="K45" s="215">
        <f t="shared" si="15"/>
        <v>5.7972286654096414E-2</v>
      </c>
      <c r="L45" s="52">
        <f t="shared" si="16"/>
        <v>-0.11575173171207996</v>
      </c>
      <c r="N45" s="40">
        <f t="shared" si="9"/>
        <v>2.4779379271090733</v>
      </c>
      <c r="O45" s="143">
        <f t="shared" si="10"/>
        <v>2.5045515487478633</v>
      </c>
      <c r="P45" s="52">
        <f t="shared" si="17"/>
        <v>1.0740229344582176E-2</v>
      </c>
    </row>
    <row r="46" spans="1:17" ht="20.100000000000001" customHeight="1" x14ac:dyDescent="0.25">
      <c r="A46" s="38" t="s">
        <v>178</v>
      </c>
      <c r="B46" s="19">
        <v>10156.769999999999</v>
      </c>
      <c r="C46" s="140">
        <v>10288.290000000003</v>
      </c>
      <c r="D46" s="247">
        <f t="shared" si="11"/>
        <v>2.9424833029773927E-2</v>
      </c>
      <c r="E46" s="215">
        <f t="shared" si="12"/>
        <v>3.0787852032989838E-2</v>
      </c>
      <c r="F46" s="52">
        <f t="shared" si="13"/>
        <v>1.2948998549736196E-2</v>
      </c>
      <c r="H46" s="19">
        <v>4043.0080000000003</v>
      </c>
      <c r="I46" s="140">
        <v>4579.6589999999997</v>
      </c>
      <c r="J46" s="247">
        <f t="shared" si="14"/>
        <v>4.2405884662305396E-2</v>
      </c>
      <c r="K46" s="215">
        <f t="shared" si="15"/>
        <v>4.7596317175875702E-2</v>
      </c>
      <c r="L46" s="52">
        <f t="shared" si="16"/>
        <v>0.13273557707528635</v>
      </c>
      <c r="N46" s="40">
        <f t="shared" si="9"/>
        <v>3.9806040699946936</v>
      </c>
      <c r="O46" s="143">
        <f t="shared" si="10"/>
        <v>4.4513315623879173</v>
      </c>
      <c r="P46" s="52">
        <f t="shared" si="17"/>
        <v>0.11825529093473774</v>
      </c>
    </row>
    <row r="47" spans="1:17" ht="20.100000000000001" customHeight="1" x14ac:dyDescent="0.25">
      <c r="A47" s="38" t="s">
        <v>179</v>
      </c>
      <c r="B47" s="19">
        <v>13091.520000000006</v>
      </c>
      <c r="C47" s="140">
        <v>16546.739999999998</v>
      </c>
      <c r="D47" s="247">
        <f t="shared" si="11"/>
        <v>3.7926997471238018E-2</v>
      </c>
      <c r="E47" s="215">
        <f t="shared" si="12"/>
        <v>4.9516351380876129E-2</v>
      </c>
      <c r="F47" s="52">
        <f t="shared" si="13"/>
        <v>0.26392810002199824</v>
      </c>
      <c r="H47" s="19">
        <v>3096.8939999999993</v>
      </c>
      <c r="I47" s="140">
        <v>3764.9860000000003</v>
      </c>
      <c r="J47" s="247">
        <f t="shared" si="14"/>
        <v>3.2482381873937809E-2</v>
      </c>
      <c r="K47" s="215">
        <f t="shared" si="15"/>
        <v>3.9129434706542905E-2</v>
      </c>
      <c r="L47" s="52">
        <f t="shared" si="16"/>
        <v>0.21572969562406757</v>
      </c>
      <c r="N47" s="40">
        <f t="shared" si="9"/>
        <v>2.3655725232822453</v>
      </c>
      <c r="O47" s="143">
        <f t="shared" si="10"/>
        <v>2.2753642107146184</v>
      </c>
      <c r="P47" s="52">
        <f t="shared" si="17"/>
        <v>-3.8133818210934582E-2</v>
      </c>
    </row>
    <row r="48" spans="1:17" ht="20.100000000000001" customHeight="1" x14ac:dyDescent="0.25">
      <c r="A48" s="38" t="s">
        <v>180</v>
      </c>
      <c r="B48" s="19">
        <v>11967.730000000001</v>
      </c>
      <c r="C48" s="140">
        <v>11295.62</v>
      </c>
      <c r="D48" s="247">
        <f t="shared" si="11"/>
        <v>3.4671303671877617E-2</v>
      </c>
      <c r="E48" s="215">
        <f t="shared" si="12"/>
        <v>3.3802301177443539E-2</v>
      </c>
      <c r="F48" s="52">
        <f t="shared" si="13"/>
        <v>-5.6160190779705133E-2</v>
      </c>
      <c r="H48" s="19">
        <v>3064.6060000000002</v>
      </c>
      <c r="I48" s="140">
        <v>3051.0370000000003</v>
      </c>
      <c r="J48" s="247">
        <f t="shared" si="14"/>
        <v>3.2143722834931096E-2</v>
      </c>
      <c r="K48" s="215">
        <f t="shared" si="15"/>
        <v>3.1709375035855789E-2</v>
      </c>
      <c r="L48" s="52">
        <f t="shared" si="16"/>
        <v>-4.4276491007326745E-3</v>
      </c>
      <c r="N48" s="40">
        <f t="shared" si="9"/>
        <v>2.56072454843149</v>
      </c>
      <c r="O48" s="143">
        <f t="shared" si="10"/>
        <v>2.7010797105426705</v>
      </c>
      <c r="P48" s="52">
        <f t="shared" si="17"/>
        <v>5.481072230012074E-2</v>
      </c>
    </row>
    <row r="49" spans="1:16" ht="20.100000000000001" customHeight="1" x14ac:dyDescent="0.25">
      <c r="A49" s="38" t="s">
        <v>183</v>
      </c>
      <c r="B49" s="19">
        <v>4624.2599999999993</v>
      </c>
      <c r="C49" s="140">
        <v>6508.1399999999994</v>
      </c>
      <c r="D49" s="247">
        <f t="shared" si="11"/>
        <v>1.3396786417952004E-2</v>
      </c>
      <c r="E49" s="215">
        <f t="shared" si="12"/>
        <v>1.9475700172718925E-2</v>
      </c>
      <c r="F49" s="52">
        <f t="shared" si="13"/>
        <v>0.40739058789946941</v>
      </c>
      <c r="H49" s="19">
        <v>1676.0920000000003</v>
      </c>
      <c r="I49" s="140">
        <v>2460.7650000000003</v>
      </c>
      <c r="J49" s="247">
        <f t="shared" si="14"/>
        <v>1.7580020627070928E-2</v>
      </c>
      <c r="K49" s="215">
        <f t="shared" si="15"/>
        <v>2.5574688297817325E-2</v>
      </c>
      <c r="L49" s="52">
        <f t="shared" si="16"/>
        <v>0.46815628259069303</v>
      </c>
      <c r="N49" s="40">
        <f t="shared" si="9"/>
        <v>3.62456263272394</v>
      </c>
      <c r="O49" s="143">
        <f t="shared" si="10"/>
        <v>3.7810572605998032</v>
      </c>
      <c r="P49" s="52">
        <f t="shared" si="17"/>
        <v>4.3176141160583006E-2</v>
      </c>
    </row>
    <row r="50" spans="1:16" ht="20.100000000000001" customHeight="1" x14ac:dyDescent="0.25">
      <c r="A50" s="38" t="s">
        <v>184</v>
      </c>
      <c r="B50" s="19">
        <v>4060.3099999999995</v>
      </c>
      <c r="C50" s="140">
        <v>7051.8499999999985</v>
      </c>
      <c r="D50" s="247">
        <f t="shared" si="11"/>
        <v>1.1762986047643234E-2</v>
      </c>
      <c r="E50" s="215">
        <f t="shared" si="12"/>
        <v>2.1102759968744979E-2</v>
      </c>
      <c r="F50" s="52">
        <f t="shared" si="13"/>
        <v>0.7367762560001575</v>
      </c>
      <c r="H50" s="19">
        <v>1356.8460000000002</v>
      </c>
      <c r="I50" s="140">
        <v>2227.3220000000001</v>
      </c>
      <c r="J50" s="247">
        <f t="shared" si="14"/>
        <v>1.4231546160806616E-2</v>
      </c>
      <c r="K50" s="215">
        <f t="shared" si="15"/>
        <v>2.3148519216126318E-2</v>
      </c>
      <c r="L50" s="52">
        <f t="shared" si="16"/>
        <v>0.6415436976635519</v>
      </c>
      <c r="N50" s="40">
        <f t="shared" si="9"/>
        <v>3.3417300649457808</v>
      </c>
      <c r="O50" s="143">
        <f t="shared" si="10"/>
        <v>3.158493161369003</v>
      </c>
      <c r="P50" s="52">
        <f t="shared" si="17"/>
        <v>-5.4832945814176887E-2</v>
      </c>
    </row>
    <row r="51" spans="1:16" ht="20.100000000000001" customHeight="1" x14ac:dyDescent="0.25">
      <c r="A51" s="38" t="s">
        <v>188</v>
      </c>
      <c r="B51" s="19">
        <v>5712.45</v>
      </c>
      <c r="C51" s="140">
        <v>5639.0599999999995</v>
      </c>
      <c r="D51" s="247">
        <f t="shared" si="11"/>
        <v>1.6549344667737092E-2</v>
      </c>
      <c r="E51" s="215">
        <f t="shared" si="12"/>
        <v>1.6874966091075545E-2</v>
      </c>
      <c r="F51" s="52">
        <f t="shared" si="13"/>
        <v>-1.2847377219931962E-2</v>
      </c>
      <c r="H51" s="19">
        <v>1553.1580000000004</v>
      </c>
      <c r="I51" s="140">
        <v>1354.0319999999997</v>
      </c>
      <c r="J51" s="247">
        <f t="shared" si="14"/>
        <v>1.6290603187116358E-2</v>
      </c>
      <c r="K51" s="215">
        <f t="shared" si="15"/>
        <v>1.4072431274530553E-2</v>
      </c>
      <c r="L51" s="52">
        <f t="shared" si="16"/>
        <v>-0.12820717531635584</v>
      </c>
      <c r="N51" s="40">
        <f t="shared" si="9"/>
        <v>2.7188999466078485</v>
      </c>
      <c r="O51" s="143">
        <f t="shared" si="10"/>
        <v>2.4011661518054424</v>
      </c>
      <c r="P51" s="52">
        <f t="shared" si="17"/>
        <v>-0.11686115746878326</v>
      </c>
    </row>
    <row r="52" spans="1:16" ht="20.100000000000001" customHeight="1" x14ac:dyDescent="0.25">
      <c r="A52" s="38" t="s">
        <v>189</v>
      </c>
      <c r="B52" s="19">
        <v>1054.6499999999996</v>
      </c>
      <c r="C52" s="140">
        <v>1117.98</v>
      </c>
      <c r="D52" s="247">
        <f t="shared" si="11"/>
        <v>3.0553906561683552E-3</v>
      </c>
      <c r="E52" s="215">
        <f t="shared" si="12"/>
        <v>3.3455708204028043E-3</v>
      </c>
      <c r="F52" s="52">
        <f t="shared" si="13"/>
        <v>6.0048357274925711E-2</v>
      </c>
      <c r="H52" s="19">
        <v>457.2650000000001</v>
      </c>
      <c r="I52" s="140">
        <v>573.98399999999981</v>
      </c>
      <c r="J52" s="247">
        <f t="shared" si="14"/>
        <v>4.7961138959183554E-3</v>
      </c>
      <c r="K52" s="215">
        <f t="shared" si="15"/>
        <v>5.9654058343378471E-3</v>
      </c>
      <c r="L52" s="52">
        <f t="shared" si="16"/>
        <v>0.25525461165844682</v>
      </c>
      <c r="N52" s="40">
        <f t="shared" ref="N52" si="18">(H52/B52)*10</f>
        <v>4.3357037879865388</v>
      </c>
      <c r="O52" s="143">
        <f t="shared" ref="O52" si="19">(I52/C52)*10</f>
        <v>5.1341168893897908</v>
      </c>
      <c r="P52" s="52">
        <f t="shared" ref="P52" si="20">(O52-N52)/N52</f>
        <v>0.18414844289305746</v>
      </c>
    </row>
    <row r="53" spans="1:16" ht="20.100000000000001" customHeight="1" x14ac:dyDescent="0.25">
      <c r="A53" s="38" t="s">
        <v>190</v>
      </c>
      <c r="B53" s="19">
        <v>919.94999999999993</v>
      </c>
      <c r="C53" s="140">
        <v>1379.6000000000004</v>
      </c>
      <c r="D53" s="247">
        <f t="shared" si="11"/>
        <v>2.6651558660618015E-3</v>
      </c>
      <c r="E53" s="215">
        <f t="shared" si="12"/>
        <v>4.1284723374547935E-3</v>
      </c>
      <c r="F53" s="52">
        <f t="shared" si="13"/>
        <v>0.49964671993043153</v>
      </c>
      <c r="H53" s="19">
        <v>334.61799999999994</v>
      </c>
      <c r="I53" s="140">
        <v>445.137</v>
      </c>
      <c r="J53" s="247">
        <f t="shared" si="14"/>
        <v>3.5097067119163015E-3</v>
      </c>
      <c r="K53" s="215">
        <f t="shared" si="15"/>
        <v>4.6263011806594737E-3</v>
      </c>
      <c r="L53" s="52">
        <f t="shared" si="16"/>
        <v>0.33028408513588653</v>
      </c>
      <c r="N53" s="40">
        <f t="shared" si="9"/>
        <v>3.6373498559704327</v>
      </c>
      <c r="O53" s="143">
        <f t="shared" si="10"/>
        <v>3.2265656712090451</v>
      </c>
      <c r="P53" s="52">
        <f t="shared" si="17"/>
        <v>-0.11293502165790201</v>
      </c>
    </row>
    <row r="54" spans="1:16" ht="20.100000000000001" customHeight="1" x14ac:dyDescent="0.25">
      <c r="A54" s="38" t="s">
        <v>191</v>
      </c>
      <c r="B54" s="19">
        <v>1160.9299999999998</v>
      </c>
      <c r="C54" s="140">
        <v>1053.4400000000003</v>
      </c>
      <c r="D54" s="247">
        <f t="shared" si="11"/>
        <v>3.3632908305746261E-3</v>
      </c>
      <c r="E54" s="215">
        <f t="shared" si="12"/>
        <v>3.1524339657642633E-3</v>
      </c>
      <c r="F54" s="52">
        <f t="shared" si="13"/>
        <v>-9.2589561816818905E-2</v>
      </c>
      <c r="H54" s="19">
        <v>407.07699999999988</v>
      </c>
      <c r="I54" s="140">
        <v>422.05599999999998</v>
      </c>
      <c r="J54" s="247">
        <f t="shared" si="14"/>
        <v>4.2697071860053918E-3</v>
      </c>
      <c r="K54" s="215">
        <f t="shared" si="15"/>
        <v>4.3864207448592561E-3</v>
      </c>
      <c r="L54" s="52">
        <f t="shared" si="16"/>
        <v>3.6796478307544032E-2</v>
      </c>
      <c r="N54" s="40">
        <f t="shared" ref="N54" si="21">(H54/B54)*10</f>
        <v>3.5064732585082643</v>
      </c>
      <c r="O54" s="143">
        <f t="shared" ref="O54" si="22">(I54/C54)*10</f>
        <v>4.006455042527338</v>
      </c>
      <c r="P54" s="52">
        <f t="shared" ref="P54" si="23">(O54-N54)/N54</f>
        <v>0.14258822102974703</v>
      </c>
    </row>
    <row r="55" spans="1:16" ht="20.100000000000001" customHeight="1" x14ac:dyDescent="0.25">
      <c r="A55" s="38" t="s">
        <v>192</v>
      </c>
      <c r="B55" s="19">
        <v>1276</v>
      </c>
      <c r="C55" s="140">
        <v>1297.7</v>
      </c>
      <c r="D55" s="247">
        <f t="shared" si="11"/>
        <v>3.6966562151147988E-3</v>
      </c>
      <c r="E55" s="215">
        <f t="shared" si="12"/>
        <v>3.8833854394861441E-3</v>
      </c>
      <c r="F55" s="52">
        <f t="shared" si="13"/>
        <v>1.7006269592476524E-2</v>
      </c>
      <c r="H55" s="19">
        <v>379.88300000000004</v>
      </c>
      <c r="I55" s="140">
        <v>350.15800000000002</v>
      </c>
      <c r="J55" s="247">
        <f t="shared" si="14"/>
        <v>3.9844775679817009E-3</v>
      </c>
      <c r="K55" s="215">
        <f t="shared" si="15"/>
        <v>3.6391860681483676E-3</v>
      </c>
      <c r="L55" s="52">
        <f t="shared" si="16"/>
        <v>-7.8247776289015358E-2</v>
      </c>
      <c r="N55" s="40">
        <f t="shared" ref="N55" si="24">(H55/B55)*10</f>
        <v>2.9771394984326021</v>
      </c>
      <c r="O55" s="143">
        <f t="shared" ref="O55" si="25">(I55/C55)*10</f>
        <v>2.6982969869769589</v>
      </c>
      <c r="P55" s="52">
        <f t="shared" ref="P55" si="26">(O55-N55)/N55</f>
        <v>-9.3661217958529525E-2</v>
      </c>
    </row>
    <row r="56" spans="1:16" ht="20.100000000000001" customHeight="1" x14ac:dyDescent="0.25">
      <c r="A56" s="38" t="s">
        <v>193</v>
      </c>
      <c r="B56" s="19">
        <v>1434.3699999999997</v>
      </c>
      <c r="C56" s="140">
        <v>894.81000000000006</v>
      </c>
      <c r="D56" s="247">
        <f t="shared" si="11"/>
        <v>4.1554645574249319E-3</v>
      </c>
      <c r="E56" s="215">
        <f t="shared" si="12"/>
        <v>2.6777314672933625E-3</v>
      </c>
      <c r="F56" s="52">
        <f t="shared" si="13"/>
        <v>-0.37616514567371023</v>
      </c>
      <c r="H56" s="19">
        <v>393.01900000000006</v>
      </c>
      <c r="I56" s="140">
        <v>306.85900000000004</v>
      </c>
      <c r="J56" s="247">
        <f t="shared" si="14"/>
        <v>4.1222570878154596E-3</v>
      </c>
      <c r="K56" s="215">
        <f t="shared" si="15"/>
        <v>3.1891803062787084E-3</v>
      </c>
      <c r="L56" s="52">
        <f t="shared" si="16"/>
        <v>-0.21922604250685085</v>
      </c>
      <c r="N56" s="40">
        <f t="shared" ref="N56" si="27">(H56/B56)*10</f>
        <v>2.7400112941570178</v>
      </c>
      <c r="O56" s="143">
        <f t="shared" ref="O56" si="28">(I56/C56)*10</f>
        <v>3.4293201908785109</v>
      </c>
      <c r="P56" s="52">
        <f t="shared" ref="P56" si="29">(O56-N56)/N56</f>
        <v>0.2515715530776903</v>
      </c>
    </row>
    <row r="57" spans="1:16" ht="20.100000000000001" customHeight="1" x14ac:dyDescent="0.25">
      <c r="A57" s="38" t="s">
        <v>194</v>
      </c>
      <c r="B57" s="19">
        <v>686.68000000000018</v>
      </c>
      <c r="C57" s="140">
        <v>1187.6100000000001</v>
      </c>
      <c r="D57" s="247">
        <f t="shared" si="11"/>
        <v>1.9893572804036289E-3</v>
      </c>
      <c r="E57" s="215">
        <f t="shared" si="12"/>
        <v>3.5539395713864068E-3</v>
      </c>
      <c r="F57" s="52">
        <f t="shared" si="13"/>
        <v>0.7294955437758488</v>
      </c>
      <c r="H57" s="19">
        <v>254.30500000000006</v>
      </c>
      <c r="I57" s="140">
        <v>282.22999999999996</v>
      </c>
      <c r="J57" s="247">
        <f t="shared" si="14"/>
        <v>2.6673280139558404E-3</v>
      </c>
      <c r="K57" s="215">
        <f t="shared" si="15"/>
        <v>2.9332115331179459E-3</v>
      </c>
      <c r="L57" s="52">
        <f t="shared" ref="L57:L58" si="30">(I57-H57)/H57</f>
        <v>0.10980908751302526</v>
      </c>
      <c r="N57" s="40">
        <f t="shared" ref="N57:N58" si="31">(H57/B57)*10</f>
        <v>3.7033989631269293</v>
      </c>
      <c r="O57" s="143">
        <f t="shared" ref="O57:O58" si="32">(I57/C57)*10</f>
        <v>2.3764535495659347</v>
      </c>
      <c r="P57" s="52">
        <f t="shared" ref="P57:P58" si="33">(O57-N57)/N57</f>
        <v>-0.35830474295985681</v>
      </c>
    </row>
    <row r="58" spans="1:16" ht="20.100000000000001" customHeight="1" x14ac:dyDescent="0.25">
      <c r="A58" s="38" t="s">
        <v>195</v>
      </c>
      <c r="B58" s="19">
        <v>667.09000000000015</v>
      </c>
      <c r="C58" s="140">
        <v>499.62000000000006</v>
      </c>
      <c r="D58" s="247">
        <f t="shared" si="11"/>
        <v>1.9326037574772192E-3</v>
      </c>
      <c r="E58" s="215">
        <f t="shared" si="12"/>
        <v>1.4951198530292575E-3</v>
      </c>
      <c r="F58" s="52">
        <f t="shared" si="13"/>
        <v>-0.25104558605285648</v>
      </c>
      <c r="H58" s="19">
        <v>298.06000000000006</v>
      </c>
      <c r="I58" s="140">
        <v>203.10400000000001</v>
      </c>
      <c r="J58" s="247">
        <f t="shared" si="14"/>
        <v>3.1262609380062439E-3</v>
      </c>
      <c r="K58" s="215">
        <f t="shared" si="15"/>
        <v>2.1108563767933508E-3</v>
      </c>
      <c r="L58" s="52">
        <f t="shared" si="30"/>
        <v>-0.3185801516473194</v>
      </c>
      <c r="N58" s="40">
        <f t="shared" si="31"/>
        <v>4.4680627801346144</v>
      </c>
      <c r="O58" s="143">
        <f t="shared" si="32"/>
        <v>4.0651695288419196</v>
      </c>
      <c r="P58" s="52">
        <f t="shared" si="33"/>
        <v>-9.0171797290761524E-2</v>
      </c>
    </row>
    <row r="59" spans="1:16" ht="20.100000000000001" customHeight="1" x14ac:dyDescent="0.25">
      <c r="A59" s="38" t="s">
        <v>196</v>
      </c>
      <c r="B59" s="19">
        <v>91.48</v>
      </c>
      <c r="C59" s="140">
        <v>239.39</v>
      </c>
      <c r="D59" s="247">
        <f t="shared" si="11"/>
        <v>2.6502359761653745E-4</v>
      </c>
      <c r="E59" s="215">
        <f t="shared" si="12"/>
        <v>7.1637793046049774E-4</v>
      </c>
      <c r="F59" s="52">
        <f t="shared" si="13"/>
        <v>1.6168561434193263</v>
      </c>
      <c r="H59" s="19">
        <v>66.070999999999984</v>
      </c>
      <c r="I59" s="140">
        <v>162.84599999999998</v>
      </c>
      <c r="J59" s="247">
        <f t="shared" si="14"/>
        <v>6.9299867957797235E-4</v>
      </c>
      <c r="K59" s="215">
        <f t="shared" si="15"/>
        <v>1.6924556755912731E-3</v>
      </c>
      <c r="L59" s="52">
        <f t="shared" si="16"/>
        <v>1.4647122035386178</v>
      </c>
      <c r="N59" s="40">
        <f t="shared" si="9"/>
        <v>7.2224529951902037</v>
      </c>
      <c r="O59" s="143">
        <f t="shared" si="10"/>
        <v>6.8025397886294323</v>
      </c>
      <c r="P59" s="52">
        <f t="shared" si="17"/>
        <v>-5.8139970843758042E-2</v>
      </c>
    </row>
    <row r="60" spans="1:16" ht="20.100000000000001" customHeight="1" x14ac:dyDescent="0.25">
      <c r="A60" s="38" t="s">
        <v>197</v>
      </c>
      <c r="B60" s="19">
        <v>175.48</v>
      </c>
      <c r="C60" s="140">
        <v>422.46999999999997</v>
      </c>
      <c r="D60" s="247">
        <f t="shared" si="11"/>
        <v>5.0837714155826399E-4</v>
      </c>
      <c r="E60" s="215">
        <f t="shared" si="12"/>
        <v>1.2642473966399869E-3</v>
      </c>
      <c r="F60" s="52">
        <f t="shared" si="13"/>
        <v>1.407510827444723</v>
      </c>
      <c r="H60" s="19">
        <v>73.911000000000001</v>
      </c>
      <c r="I60" s="140">
        <v>146.31900000000002</v>
      </c>
      <c r="J60" s="247">
        <f t="shared" si="14"/>
        <v>7.7523006169556274E-4</v>
      </c>
      <c r="K60" s="215">
        <f t="shared" si="15"/>
        <v>1.5206908490035956E-3</v>
      </c>
      <c r="L60" s="52">
        <f t="shared" si="16"/>
        <v>0.97966473190729408</v>
      </c>
      <c r="N60" s="40">
        <f t="shared" si="9"/>
        <v>4.2119329838158199</v>
      </c>
      <c r="O60" s="143">
        <f t="shared" si="10"/>
        <v>3.4634175207707063</v>
      </c>
      <c r="P60" s="52">
        <f t="shared" si="17"/>
        <v>-0.17771305144722238</v>
      </c>
    </row>
    <row r="61" spans="1:16" ht="20.100000000000001" customHeight="1" thickBot="1" x14ac:dyDescent="0.3">
      <c r="A61" s="8" t="s">
        <v>17</v>
      </c>
      <c r="B61" s="196">
        <f>B62-SUM(B39:B60)</f>
        <v>424.51999999996042</v>
      </c>
      <c r="C61" s="142">
        <f>C62-SUM(C39:C60)</f>
        <v>587.31000000011409</v>
      </c>
      <c r="D61" s="247">
        <f t="shared" si="11"/>
        <v>1.2298624580253826E-3</v>
      </c>
      <c r="E61" s="215">
        <f t="shared" si="12"/>
        <v>1.7575334071550052E-3</v>
      </c>
      <c r="F61" s="52">
        <f t="shared" si="13"/>
        <v>0.38346838782664855</v>
      </c>
      <c r="H61" s="19">
        <f>H62-SUM(H39:H60)</f>
        <v>264.81000000001222</v>
      </c>
      <c r="I61" s="140">
        <f>I62-SUM(I39:I60)</f>
        <v>298.32000000000698</v>
      </c>
      <c r="J61" s="247">
        <f t="shared" si="14"/>
        <v>2.7775117727755201E-3</v>
      </c>
      <c r="K61" s="215">
        <f t="shared" si="15"/>
        <v>3.1004346262260077E-3</v>
      </c>
      <c r="L61" s="52">
        <f t="shared" si="16"/>
        <v>0.12654355953322463</v>
      </c>
      <c r="N61" s="40">
        <f t="shared" si="9"/>
        <v>6.2378686516545025</v>
      </c>
      <c r="O61" s="143">
        <f t="shared" si="10"/>
        <v>5.0794299432999441</v>
      </c>
      <c r="P61" s="52">
        <f t="shared" si="17"/>
        <v>-0.18571066065126263</v>
      </c>
    </row>
    <row r="62" spans="1:16" s="1" customFormat="1" ht="26.25" customHeight="1" thickBot="1" x14ac:dyDescent="0.3">
      <c r="A62" s="12" t="s">
        <v>18</v>
      </c>
      <c r="B62" s="17">
        <v>345176.81</v>
      </c>
      <c r="C62" s="145">
        <v>334167.19000000006</v>
      </c>
      <c r="D62" s="253">
        <f>SUM(D39:D61)</f>
        <v>0.99999999999999989</v>
      </c>
      <c r="E62" s="254">
        <f>SUM(E39:E61)</f>
        <v>1.0000000000000004</v>
      </c>
      <c r="F62" s="57">
        <f t="shared" si="13"/>
        <v>-3.1895595767282098E-2</v>
      </c>
      <c r="H62" s="17">
        <v>95340.73000000001</v>
      </c>
      <c r="I62" s="145">
        <v>96218.768000000011</v>
      </c>
      <c r="J62" s="253">
        <f t="shared" si="14"/>
        <v>1</v>
      </c>
      <c r="K62" s="254">
        <f t="shared" si="15"/>
        <v>1</v>
      </c>
      <c r="L62" s="57">
        <f t="shared" si="16"/>
        <v>9.2094742719087668E-3</v>
      </c>
      <c r="N62" s="37">
        <f t="shared" si="9"/>
        <v>2.7620838723203915</v>
      </c>
      <c r="O62" s="150">
        <f t="shared" si="10"/>
        <v>2.8793601191068459</v>
      </c>
      <c r="P62" s="57">
        <f t="shared" si="17"/>
        <v>4.2459335852076077E-2</v>
      </c>
    </row>
    <row r="64" spans="1:16" ht="15.75" thickBot="1" x14ac:dyDescent="0.3"/>
    <row r="65" spans="1:16" x14ac:dyDescent="0.25">
      <c r="A65" s="365" t="s">
        <v>15</v>
      </c>
      <c r="B65" s="353" t="s">
        <v>1</v>
      </c>
      <c r="C65" s="351"/>
      <c r="D65" s="353" t="s">
        <v>104</v>
      </c>
      <c r="E65" s="351"/>
      <c r="F65" s="130" t="s">
        <v>0</v>
      </c>
      <c r="H65" s="363" t="s">
        <v>19</v>
      </c>
      <c r="I65" s="364"/>
      <c r="J65" s="353" t="s">
        <v>104</v>
      </c>
      <c r="K65" s="354"/>
      <c r="L65" s="130" t="s">
        <v>0</v>
      </c>
      <c r="N65" s="361" t="s">
        <v>22</v>
      </c>
      <c r="O65" s="351"/>
      <c r="P65" s="130" t="s">
        <v>0</v>
      </c>
    </row>
    <row r="66" spans="1:16" x14ac:dyDescent="0.25">
      <c r="A66" s="366"/>
      <c r="B66" s="356" t="str">
        <f>B37</f>
        <v>jan-mar</v>
      </c>
      <c r="C66" s="358"/>
      <c r="D66" s="356" t="str">
        <f>B66</f>
        <v>jan-mar</v>
      </c>
      <c r="E66" s="358"/>
      <c r="F66" s="131" t="str">
        <f>F37</f>
        <v>2024 / 2023</v>
      </c>
      <c r="H66" s="359" t="str">
        <f>B66</f>
        <v>jan-mar</v>
      </c>
      <c r="I66" s="358"/>
      <c r="J66" s="356" t="str">
        <f>B66</f>
        <v>jan-mar</v>
      </c>
      <c r="K66" s="357"/>
      <c r="L66" s="131" t="str">
        <f>F66</f>
        <v>2024 / 2023</v>
      </c>
      <c r="N66" s="359" t="str">
        <f>B66</f>
        <v>jan-mar</v>
      </c>
      <c r="O66" s="357"/>
      <c r="P66" s="131" t="str">
        <f>L66</f>
        <v>2024 / 2023</v>
      </c>
    </row>
    <row r="67" spans="1:16" ht="19.5" customHeight="1" thickBot="1" x14ac:dyDescent="0.3">
      <c r="A67" s="367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1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"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165</v>
      </c>
      <c r="B68" s="39">
        <v>58396.250000000015</v>
      </c>
      <c r="C68" s="147">
        <v>59402.859999999964</v>
      </c>
      <c r="D68" s="247">
        <f>B68/$B$96</f>
        <v>0.14114190651455238</v>
      </c>
      <c r="E68" s="246">
        <f>C68/$C$96</f>
        <v>0.14541229647052881</v>
      </c>
      <c r="F68" s="61">
        <f>(C68-B68)/B68</f>
        <v>1.72375794678588E-2</v>
      </c>
      <c r="H68" s="19">
        <v>25054.807999999997</v>
      </c>
      <c r="I68" s="147">
        <v>23748.703999999998</v>
      </c>
      <c r="J68" s="245">
        <f>H68/$H$96</f>
        <v>0.21485190180505961</v>
      </c>
      <c r="K68" s="246">
        <f>I68/$I$96</f>
        <v>0.20514718623768199</v>
      </c>
      <c r="L68" s="58">
        <f>(I68-H68)/H68</f>
        <v>-5.2129874633244026E-2</v>
      </c>
      <c r="N68" s="41">
        <f t="shared" ref="N68:N96" si="34">(H68/B68)*10</f>
        <v>4.2904823511783698</v>
      </c>
      <c r="O68" s="149">
        <f t="shared" ref="O68:O96" si="35">(I68/C68)*10</f>
        <v>3.997905824736387</v>
      </c>
      <c r="P68" s="61">
        <f>(O68-N68)/N68</f>
        <v>-6.8191989267040676E-2</v>
      </c>
    </row>
    <row r="69" spans="1:16" ht="20.100000000000001" customHeight="1" x14ac:dyDescent="0.25">
      <c r="A69" t="s">
        <v>166</v>
      </c>
      <c r="B69" s="19">
        <v>47062.80999999999</v>
      </c>
      <c r="C69" s="140">
        <v>60278.329999999987</v>
      </c>
      <c r="D69" s="247">
        <f t="shared" ref="D69:D95" si="36">B69/$B$96</f>
        <v>0.11374933714634308</v>
      </c>
      <c r="E69" s="215">
        <f t="shared" ref="E69:E95" si="37">C69/$C$96</f>
        <v>0.14755536000637637</v>
      </c>
      <c r="F69" s="52">
        <f t="shared" ref="F69:F96" si="38">(C69-B69)/B69</f>
        <v>0.28080601222068974</v>
      </c>
      <c r="H69" s="19">
        <v>15095.445999999998</v>
      </c>
      <c r="I69" s="140">
        <v>18328.297999999999</v>
      </c>
      <c r="J69" s="214">
        <f t="shared" ref="J69:J96" si="39">H69/$H$96</f>
        <v>0.12944762066009766</v>
      </c>
      <c r="K69" s="215">
        <f t="shared" ref="K69:K96" si="40">I69/$I$96</f>
        <v>0.15832437691024043</v>
      </c>
      <c r="L69" s="59">
        <f t="shared" ref="L69:L96" si="41">(I69-H69)/H69</f>
        <v>0.21416074755260633</v>
      </c>
      <c r="N69" s="40">
        <f t="shared" si="34"/>
        <v>3.2075105587617916</v>
      </c>
      <c r="O69" s="143">
        <f t="shared" si="35"/>
        <v>3.0406114436149778</v>
      </c>
      <c r="P69" s="52">
        <f t="shared" ref="P69:P96" si="42">(O69-N69)/N69</f>
        <v>-5.2033847461828001E-2</v>
      </c>
    </row>
    <row r="70" spans="1:16" ht="20.100000000000001" customHeight="1" x14ac:dyDescent="0.25">
      <c r="A70" s="38" t="s">
        <v>167</v>
      </c>
      <c r="B70" s="19">
        <v>42938.770000000011</v>
      </c>
      <c r="C70" s="140">
        <v>41279.040000000001</v>
      </c>
      <c r="D70" s="247">
        <f t="shared" si="36"/>
        <v>0.10378166168529428</v>
      </c>
      <c r="E70" s="215">
        <f t="shared" si="37"/>
        <v>0.1010469866686355</v>
      </c>
      <c r="F70" s="52">
        <f t="shared" si="38"/>
        <v>-3.865341275495339E-2</v>
      </c>
      <c r="H70" s="19">
        <v>13823.873000000005</v>
      </c>
      <c r="I70" s="140">
        <v>13601.233000000004</v>
      </c>
      <c r="J70" s="214">
        <f t="shared" si="39"/>
        <v>0.11854353082097521</v>
      </c>
      <c r="K70" s="215">
        <f t="shared" si="40"/>
        <v>0.11749081883849777</v>
      </c>
      <c r="L70" s="59">
        <f t="shared" si="41"/>
        <v>-1.610547203377817E-2</v>
      </c>
      <c r="N70" s="40">
        <f t="shared" si="34"/>
        <v>3.2194385167530419</v>
      </c>
      <c r="O70" s="143">
        <f t="shared" si="35"/>
        <v>3.2949489619913654</v>
      </c>
      <c r="P70" s="52">
        <f t="shared" si="42"/>
        <v>2.3454538685981619E-2</v>
      </c>
    </row>
    <row r="71" spans="1:16" ht="20.100000000000001" customHeight="1" x14ac:dyDescent="0.25">
      <c r="A71" s="38" t="s">
        <v>168</v>
      </c>
      <c r="B71" s="19">
        <v>31731.14</v>
      </c>
      <c r="C71" s="140">
        <v>27732.799999999999</v>
      </c>
      <c r="D71" s="247">
        <f t="shared" si="36"/>
        <v>7.669317114506792E-2</v>
      </c>
      <c r="E71" s="215">
        <f t="shared" si="37"/>
        <v>6.78871376825608E-2</v>
      </c>
      <c r="F71" s="52">
        <f t="shared" si="38"/>
        <v>-0.12600681853850823</v>
      </c>
      <c r="H71" s="19">
        <v>12175.681000000002</v>
      </c>
      <c r="I71" s="140">
        <v>11257.593000000001</v>
      </c>
      <c r="J71" s="214">
        <f t="shared" si="39"/>
        <v>0.10440982898858099</v>
      </c>
      <c r="K71" s="215">
        <f t="shared" si="40"/>
        <v>9.7245876143768756E-2</v>
      </c>
      <c r="L71" s="59">
        <f t="shared" si="41"/>
        <v>-7.5403420966761642E-2</v>
      </c>
      <c r="N71" s="40">
        <f t="shared" si="34"/>
        <v>3.8371394787580915</v>
      </c>
      <c r="O71" s="143">
        <f t="shared" si="35"/>
        <v>4.0593063087751693</v>
      </c>
      <c r="P71" s="52">
        <f t="shared" si="42"/>
        <v>5.7899075925429526E-2</v>
      </c>
    </row>
    <row r="72" spans="1:16" ht="20.100000000000001" customHeight="1" x14ac:dyDescent="0.25">
      <c r="A72" s="38" t="s">
        <v>173</v>
      </c>
      <c r="B72" s="19">
        <v>9943.7999999999993</v>
      </c>
      <c r="C72" s="140">
        <v>38444.049999999996</v>
      </c>
      <c r="D72" s="247">
        <f t="shared" si="36"/>
        <v>2.4033853029936089E-2</v>
      </c>
      <c r="E72" s="215">
        <f t="shared" si="37"/>
        <v>9.410721295452501E-2</v>
      </c>
      <c r="F72" s="52">
        <f t="shared" si="38"/>
        <v>2.8661326655805626</v>
      </c>
      <c r="H72" s="19">
        <v>2213.2139999999999</v>
      </c>
      <c r="I72" s="140">
        <v>8065.8030000000008</v>
      </c>
      <c r="J72" s="214">
        <f t="shared" si="39"/>
        <v>1.8978921610637897E-2</v>
      </c>
      <c r="K72" s="215">
        <f t="shared" si="40"/>
        <v>6.9674403714722902E-2</v>
      </c>
      <c r="L72" s="59">
        <f t="shared" si="41"/>
        <v>2.6443845918198607</v>
      </c>
      <c r="N72" s="40">
        <f t="shared" si="34"/>
        <v>2.2257225607916493</v>
      </c>
      <c r="O72" s="143">
        <f t="shared" si="35"/>
        <v>2.0980627691411287</v>
      </c>
      <c r="P72" s="52">
        <f t="shared" si="42"/>
        <v>-5.7356560920654179E-2</v>
      </c>
    </row>
    <row r="73" spans="1:16" ht="20.100000000000001" customHeight="1" x14ac:dyDescent="0.25">
      <c r="A73" s="38" t="s">
        <v>174</v>
      </c>
      <c r="B73" s="19">
        <v>26015.980000000007</v>
      </c>
      <c r="C73" s="140">
        <v>21499.689999999988</v>
      </c>
      <c r="D73" s="247">
        <f t="shared" si="36"/>
        <v>6.2879808498738601E-2</v>
      </c>
      <c r="E73" s="215">
        <f t="shared" si="37"/>
        <v>5.2629103991027763E-2</v>
      </c>
      <c r="F73" s="52">
        <f t="shared" si="38"/>
        <v>-0.17359676629517773</v>
      </c>
      <c r="H73" s="19">
        <v>9715.702000000003</v>
      </c>
      <c r="I73" s="140">
        <v>7711.9529999999986</v>
      </c>
      <c r="J73" s="214">
        <f t="shared" si="39"/>
        <v>8.3314829316242303E-2</v>
      </c>
      <c r="K73" s="215">
        <f t="shared" si="40"/>
        <v>6.6617759787955172E-2</v>
      </c>
      <c r="L73" s="59">
        <f t="shared" si="41"/>
        <v>-0.20623821109375357</v>
      </c>
      <c r="N73" s="40">
        <f t="shared" si="34"/>
        <v>3.7345131722887244</v>
      </c>
      <c r="O73" s="143">
        <f t="shared" si="35"/>
        <v>3.5870066033510266</v>
      </c>
      <c r="P73" s="52">
        <f t="shared" si="42"/>
        <v>-3.949820555788728E-2</v>
      </c>
    </row>
    <row r="74" spans="1:16" ht="20.100000000000001" customHeight="1" x14ac:dyDescent="0.25">
      <c r="A74" s="38" t="s">
        <v>175</v>
      </c>
      <c r="B74" s="19">
        <v>91166.969999999987</v>
      </c>
      <c r="C74" s="140">
        <v>65689.029999999984</v>
      </c>
      <c r="D74" s="247">
        <f t="shared" si="36"/>
        <v>0.22034770994635777</v>
      </c>
      <c r="E74" s="215">
        <f t="shared" si="37"/>
        <v>0.1608002157677503</v>
      </c>
      <c r="F74" s="52">
        <f t="shared" si="38"/>
        <v>-0.27946459117814276</v>
      </c>
      <c r="H74" s="19">
        <v>12499.572999999995</v>
      </c>
      <c r="I74" s="140">
        <v>7458.3840000000009</v>
      </c>
      <c r="J74" s="214">
        <f t="shared" si="39"/>
        <v>0.10718729238720065</v>
      </c>
      <c r="K74" s="215">
        <f t="shared" si="40"/>
        <v>6.4427367972591174E-2</v>
      </c>
      <c r="L74" s="59">
        <f t="shared" si="41"/>
        <v>-0.4033088970319223</v>
      </c>
      <c r="N74" s="40">
        <f t="shared" si="34"/>
        <v>1.3710637745227241</v>
      </c>
      <c r="O74" s="143">
        <f t="shared" si="35"/>
        <v>1.1354078451150829</v>
      </c>
      <c r="P74" s="52">
        <f t="shared" si="42"/>
        <v>-0.17187816773123815</v>
      </c>
    </row>
    <row r="75" spans="1:16" ht="20.100000000000001" customHeight="1" x14ac:dyDescent="0.25">
      <c r="A75" s="38" t="s">
        <v>181</v>
      </c>
      <c r="B75" s="19">
        <v>10529.18</v>
      </c>
      <c r="C75" s="140">
        <v>9386.32</v>
      </c>
      <c r="D75" s="247">
        <f t="shared" si="36"/>
        <v>2.544869814816695E-2</v>
      </c>
      <c r="E75" s="215">
        <f t="shared" si="37"/>
        <v>2.2976778333690578E-2</v>
      </c>
      <c r="F75" s="52">
        <f t="shared" si="38"/>
        <v>-0.10854216567671941</v>
      </c>
      <c r="H75" s="19">
        <v>2970.3509999999992</v>
      </c>
      <c r="I75" s="140">
        <v>2941.0509999999995</v>
      </c>
      <c r="J75" s="214">
        <f t="shared" si="39"/>
        <v>2.547158059956239E-2</v>
      </c>
      <c r="K75" s="215">
        <f t="shared" si="40"/>
        <v>2.5405526854497863E-2</v>
      </c>
      <c r="L75" s="59">
        <f t="shared" si="41"/>
        <v>-9.8641541016532171E-3</v>
      </c>
      <c r="N75" s="40">
        <f t="shared" si="34"/>
        <v>2.8210658379854832</v>
      </c>
      <c r="O75" s="143">
        <f t="shared" si="35"/>
        <v>3.1333376658797052</v>
      </c>
      <c r="P75" s="52">
        <f t="shared" si="42"/>
        <v>0.1106928536333681</v>
      </c>
    </row>
    <row r="76" spans="1:16" ht="20.100000000000001" customHeight="1" x14ac:dyDescent="0.25">
      <c r="A76" s="38" t="s">
        <v>182</v>
      </c>
      <c r="B76" s="19">
        <v>1082.1899999999998</v>
      </c>
      <c r="C76" s="140">
        <v>1104.9099999999999</v>
      </c>
      <c r="D76" s="247">
        <f t="shared" si="36"/>
        <v>2.6156193216342379E-3</v>
      </c>
      <c r="E76" s="215">
        <f t="shared" si="37"/>
        <v>2.7047098488734728E-3</v>
      </c>
      <c r="F76" s="52">
        <f t="shared" si="38"/>
        <v>2.0994464927600542E-2</v>
      </c>
      <c r="H76" s="19">
        <v>2586.2490000000007</v>
      </c>
      <c r="I76" s="140">
        <v>2762.6850000000009</v>
      </c>
      <c r="J76" s="214">
        <f t="shared" si="39"/>
        <v>2.217779981357007E-2</v>
      </c>
      <c r="K76" s="215">
        <f t="shared" si="40"/>
        <v>2.3864757176267418E-2</v>
      </c>
      <c r="L76" s="59">
        <f t="shared" si="41"/>
        <v>6.8220809365223567E-2</v>
      </c>
      <c r="N76" s="40">
        <f t="shared" si="34"/>
        <v>23.898289579463878</v>
      </c>
      <c r="O76" s="143">
        <f t="shared" si="35"/>
        <v>25.003710709469562</v>
      </c>
      <c r="P76" s="52">
        <f t="shared" si="42"/>
        <v>4.6255240415012271E-2</v>
      </c>
    </row>
    <row r="77" spans="1:16" ht="20.100000000000001" customHeight="1" x14ac:dyDescent="0.25">
      <c r="A77" s="38" t="s">
        <v>185</v>
      </c>
      <c r="B77" s="19">
        <v>4864.75</v>
      </c>
      <c r="C77" s="140">
        <v>5060.49</v>
      </c>
      <c r="D77" s="247">
        <f t="shared" si="36"/>
        <v>1.1757948322309541E-2</v>
      </c>
      <c r="E77" s="215">
        <f t="shared" si="37"/>
        <v>1.238757649322182E-2</v>
      </c>
      <c r="F77" s="52">
        <f t="shared" si="38"/>
        <v>4.0236394470424951E-2</v>
      </c>
      <c r="H77" s="19">
        <v>1906.5650000000003</v>
      </c>
      <c r="I77" s="140">
        <v>2120.9789999999998</v>
      </c>
      <c r="J77" s="214">
        <f t="shared" si="39"/>
        <v>1.6349321701645592E-2</v>
      </c>
      <c r="K77" s="215">
        <f t="shared" si="40"/>
        <v>1.8321541837365632E-2</v>
      </c>
      <c r="L77" s="59">
        <f t="shared" si="41"/>
        <v>0.11246089170838629</v>
      </c>
      <c r="N77" s="40">
        <f t="shared" si="34"/>
        <v>3.9191428130941985</v>
      </c>
      <c r="O77" s="143">
        <f t="shared" si="35"/>
        <v>4.1912522305152269</v>
      </c>
      <c r="P77" s="52">
        <f t="shared" si="42"/>
        <v>6.9430850162409755E-2</v>
      </c>
    </row>
    <row r="78" spans="1:16" ht="20.100000000000001" customHeight="1" x14ac:dyDescent="0.25">
      <c r="A78" s="38" t="s">
        <v>186</v>
      </c>
      <c r="B78" s="19">
        <v>4560.170000000001</v>
      </c>
      <c r="C78" s="140">
        <v>5354.0900000000011</v>
      </c>
      <c r="D78" s="247">
        <f t="shared" si="36"/>
        <v>1.1021788005744654E-2</v>
      </c>
      <c r="E78" s="215">
        <f t="shared" si="37"/>
        <v>1.3106280108565382E-2</v>
      </c>
      <c r="F78" s="52">
        <f t="shared" si="38"/>
        <v>0.17409877263347637</v>
      </c>
      <c r="H78" s="19">
        <v>1834.8050000000003</v>
      </c>
      <c r="I78" s="140">
        <v>2057.3570000000004</v>
      </c>
      <c r="J78" s="214">
        <f t="shared" si="39"/>
        <v>1.5733959872749077E-2</v>
      </c>
      <c r="K78" s="215">
        <f t="shared" si="40"/>
        <v>1.7771959246129763E-2</v>
      </c>
      <c r="L78" s="59">
        <f t="shared" si="41"/>
        <v>0.12129463348966245</v>
      </c>
      <c r="N78" s="40">
        <f t="shared" si="34"/>
        <v>4.0235451748509368</v>
      </c>
      <c r="O78" s="143">
        <f t="shared" si="35"/>
        <v>3.8425894970013581</v>
      </c>
      <c r="P78" s="52">
        <f t="shared" si="42"/>
        <v>-4.4974188181267943E-2</v>
      </c>
    </row>
    <row r="79" spans="1:16" ht="20.100000000000001" customHeight="1" x14ac:dyDescent="0.25">
      <c r="A79" s="38" t="s">
        <v>187</v>
      </c>
      <c r="B79" s="19">
        <v>2016.39</v>
      </c>
      <c r="C79" s="140">
        <v>1850.4999999999998</v>
      </c>
      <c r="D79" s="247">
        <f t="shared" si="36"/>
        <v>4.8735514502537096E-3</v>
      </c>
      <c r="E79" s="215">
        <f t="shared" si="37"/>
        <v>4.5298400551541402E-3</v>
      </c>
      <c r="F79" s="52">
        <f t="shared" si="38"/>
        <v>-8.2270790868830102E-2</v>
      </c>
      <c r="H79" s="19">
        <v>1379.9789999999998</v>
      </c>
      <c r="I79" s="140">
        <v>1409.2009999999998</v>
      </c>
      <c r="J79" s="214">
        <f t="shared" si="39"/>
        <v>1.1833701244130244E-2</v>
      </c>
      <c r="K79" s="215">
        <f t="shared" si="40"/>
        <v>1.2173027209961761E-2</v>
      </c>
      <c r="L79" s="59">
        <f t="shared" si="41"/>
        <v>2.1175684557518618E-2</v>
      </c>
      <c r="N79" s="40">
        <f t="shared" si="34"/>
        <v>6.8438099772365462</v>
      </c>
      <c r="O79" s="143">
        <f t="shared" si="35"/>
        <v>7.6152445285058086</v>
      </c>
      <c r="P79" s="52">
        <f t="shared" si="42"/>
        <v>0.11272004246686566</v>
      </c>
    </row>
    <row r="80" spans="1:16" ht="20.100000000000001" customHeight="1" x14ac:dyDescent="0.25">
      <c r="A80" s="38" t="s">
        <v>198</v>
      </c>
      <c r="B80" s="19">
        <v>2395.4200000000005</v>
      </c>
      <c r="C80" s="140">
        <v>3264.3100000000009</v>
      </c>
      <c r="D80" s="247">
        <f t="shared" si="36"/>
        <v>5.7896550840694228E-3</v>
      </c>
      <c r="E80" s="215">
        <f t="shared" si="37"/>
        <v>7.9907063985086291E-3</v>
      </c>
      <c r="F80" s="52">
        <f t="shared" si="38"/>
        <v>0.36272970919504727</v>
      </c>
      <c r="H80" s="19">
        <v>784.76899999999978</v>
      </c>
      <c r="I80" s="140">
        <v>1353.6470000000002</v>
      </c>
      <c r="J80" s="214">
        <f t="shared" si="39"/>
        <v>6.729611024265475E-3</v>
      </c>
      <c r="K80" s="215">
        <f t="shared" si="40"/>
        <v>1.1693138000670672E-2</v>
      </c>
      <c r="L80" s="59">
        <f t="shared" si="41"/>
        <v>0.72489866444775541</v>
      </c>
      <c r="N80" s="40">
        <f t="shared" si="34"/>
        <v>3.2761227676148637</v>
      </c>
      <c r="O80" s="143">
        <f t="shared" si="35"/>
        <v>4.1468089734124511</v>
      </c>
      <c r="P80" s="52">
        <f t="shared" si="42"/>
        <v>0.26576727050783833</v>
      </c>
    </row>
    <row r="81" spans="1:16" ht="20.100000000000001" customHeight="1" x14ac:dyDescent="0.25">
      <c r="A81" s="38" t="s">
        <v>199</v>
      </c>
      <c r="B81" s="19">
        <v>25531.600000000002</v>
      </c>
      <c r="C81" s="140">
        <v>18544.199999999997</v>
      </c>
      <c r="D81" s="247">
        <f t="shared" si="36"/>
        <v>6.1709077215864799E-2</v>
      </c>
      <c r="E81" s="215">
        <f t="shared" si="37"/>
        <v>4.5394358254952395E-2</v>
      </c>
      <c r="F81" s="52">
        <f t="shared" ref="F81:F86" si="43">(C81-B81)/B81</f>
        <v>-0.27367654201068498</v>
      </c>
      <c r="H81" s="19">
        <v>1994.3689999999992</v>
      </c>
      <c r="I81" s="140">
        <v>1348.9679999999998</v>
      </c>
      <c r="J81" s="214">
        <f t="shared" si="39"/>
        <v>1.710226526385893E-2</v>
      </c>
      <c r="K81" s="215">
        <f t="shared" si="40"/>
        <v>1.1652719639971654E-2</v>
      </c>
      <c r="L81" s="59">
        <f>(I81-H81)/H81</f>
        <v>-0.32361162854015463</v>
      </c>
      <c r="N81" s="40">
        <f t="shared" si="34"/>
        <v>0.78113749236240537</v>
      </c>
      <c r="O81" s="143">
        <f t="shared" si="35"/>
        <v>0.72743391464716733</v>
      </c>
      <c r="P81" s="52">
        <f>(O81-N81)/N81</f>
        <v>-6.8750480216768925E-2</v>
      </c>
    </row>
    <row r="82" spans="1:16" ht="20.100000000000001" customHeight="1" x14ac:dyDescent="0.25">
      <c r="A82" s="38" t="s">
        <v>200</v>
      </c>
      <c r="B82" s="19">
        <v>3091.1400000000003</v>
      </c>
      <c r="C82" s="140">
        <v>3911.4</v>
      </c>
      <c r="D82" s="247">
        <f t="shared" si="36"/>
        <v>7.471188525006201E-3</v>
      </c>
      <c r="E82" s="215">
        <f t="shared" si="37"/>
        <v>9.5747183959632026E-3</v>
      </c>
      <c r="F82" s="52">
        <f>(C82-B82)/B82</f>
        <v>0.26535841145984967</v>
      </c>
      <c r="H82" s="19">
        <v>835.64499999999975</v>
      </c>
      <c r="I82" s="140">
        <v>1022.7189999999997</v>
      </c>
      <c r="J82" s="214">
        <f t="shared" si="39"/>
        <v>7.1658867824446713E-3</v>
      </c>
      <c r="K82" s="215">
        <f t="shared" si="40"/>
        <v>8.8344999862651815E-3</v>
      </c>
      <c r="L82" s="59">
        <f>(I82-H82)/H82</f>
        <v>0.22386779074846377</v>
      </c>
      <c r="N82" s="40">
        <f t="shared" si="34"/>
        <v>2.7033553963909744</v>
      </c>
      <c r="O82" s="143">
        <f t="shared" si="35"/>
        <v>2.6147134018509988</v>
      </c>
      <c r="P82" s="52">
        <f>(O82-N82)/N82</f>
        <v>-3.2789619396071362E-2</v>
      </c>
    </row>
    <row r="83" spans="1:16" ht="20.100000000000001" customHeight="1" x14ac:dyDescent="0.25">
      <c r="A83" s="38" t="s">
        <v>201</v>
      </c>
      <c r="B83" s="19">
        <v>5267.04</v>
      </c>
      <c r="C83" s="140">
        <v>7406.0199999999995</v>
      </c>
      <c r="D83" s="247">
        <f t="shared" si="36"/>
        <v>1.2730270647317384E-2</v>
      </c>
      <c r="E83" s="215">
        <f t="shared" si="37"/>
        <v>1.8129200781017384E-2</v>
      </c>
      <c r="F83" s="52">
        <f>(C83-B83)/B83</f>
        <v>0.40610665573073296</v>
      </c>
      <c r="H83" s="19">
        <v>594.67200000000003</v>
      </c>
      <c r="I83" s="140">
        <v>877.44699999999989</v>
      </c>
      <c r="J83" s="214">
        <f t="shared" si="39"/>
        <v>5.0994767212033092E-3</v>
      </c>
      <c r="K83" s="215">
        <f t="shared" si="40"/>
        <v>7.5796044753724395E-3</v>
      </c>
      <c r="L83" s="59">
        <f>(I83-H83)/H83</f>
        <v>0.47551423305620555</v>
      </c>
      <c r="N83" s="40">
        <f t="shared" si="34"/>
        <v>1.1290440171329628</v>
      </c>
      <c r="O83" s="143">
        <f t="shared" si="35"/>
        <v>1.1847753584246328</v>
      </c>
      <c r="P83" s="52">
        <f>(O83-N83)/N83</f>
        <v>4.936153103507103E-2</v>
      </c>
    </row>
    <row r="84" spans="1:16" ht="20.100000000000001" customHeight="1" x14ac:dyDescent="0.25">
      <c r="A84" s="38" t="s">
        <v>202</v>
      </c>
      <c r="B84" s="19">
        <v>1876.7600000000002</v>
      </c>
      <c r="C84" s="140">
        <v>2507.6299999999992</v>
      </c>
      <c r="D84" s="247">
        <f t="shared" si="36"/>
        <v>4.53607011529424E-3</v>
      </c>
      <c r="E84" s="215">
        <f t="shared" si="37"/>
        <v>6.1384289746047958E-3</v>
      </c>
      <c r="F84" s="52">
        <f t="shared" si="43"/>
        <v>0.33614846863743841</v>
      </c>
      <c r="H84" s="19">
        <v>653.91699999999992</v>
      </c>
      <c r="I84" s="140">
        <v>748.82100000000003</v>
      </c>
      <c r="J84" s="214">
        <f t="shared" si="39"/>
        <v>5.6075189669247986E-3</v>
      </c>
      <c r="K84" s="215">
        <f t="shared" si="40"/>
        <v>6.4685012346647336E-3</v>
      </c>
      <c r="L84" s="59">
        <f t="shared" si="41"/>
        <v>0.14513156868532265</v>
      </c>
      <c r="N84" s="40">
        <f t="shared" si="34"/>
        <v>3.4842867495044643</v>
      </c>
      <c r="O84" s="143">
        <f t="shared" si="35"/>
        <v>2.9861702085235868</v>
      </c>
      <c r="P84" s="52">
        <f t="shared" si="42"/>
        <v>-0.14296083439507945</v>
      </c>
    </row>
    <row r="85" spans="1:16" ht="20.100000000000001" customHeight="1" x14ac:dyDescent="0.25">
      <c r="A85" s="38" t="s">
        <v>203</v>
      </c>
      <c r="B85" s="19">
        <v>1368.86</v>
      </c>
      <c r="C85" s="140">
        <v>2669.24</v>
      </c>
      <c r="D85" s="247">
        <f t="shared" si="36"/>
        <v>3.3084917293749187E-3</v>
      </c>
      <c r="E85" s="215">
        <f t="shared" si="37"/>
        <v>6.5340341901213937E-3</v>
      </c>
      <c r="F85" s="52">
        <f t="shared" si="43"/>
        <v>0.9499729702087869</v>
      </c>
      <c r="H85" s="19">
        <v>262.91800000000006</v>
      </c>
      <c r="I85" s="140">
        <v>634.03100000000006</v>
      </c>
      <c r="J85" s="214">
        <f t="shared" si="39"/>
        <v>2.2545945001367675E-3</v>
      </c>
      <c r="K85" s="215">
        <f t="shared" si="40"/>
        <v>5.4769167882787956E-3</v>
      </c>
      <c r="L85" s="59">
        <f t="shared" si="41"/>
        <v>1.411516138111502</v>
      </c>
      <c r="N85" s="40">
        <f t="shared" si="34"/>
        <v>1.9207077422088459</v>
      </c>
      <c r="O85" s="143">
        <f t="shared" si="35"/>
        <v>2.3753240622799003</v>
      </c>
      <c r="P85" s="52">
        <f t="shared" si="42"/>
        <v>0.23669208494377084</v>
      </c>
    </row>
    <row r="86" spans="1:16" ht="20.100000000000001" customHeight="1" x14ac:dyDescent="0.25">
      <c r="A86" s="38" t="s">
        <v>204</v>
      </c>
      <c r="B86" s="19">
        <v>3599.3600000000006</v>
      </c>
      <c r="C86" s="140">
        <v>2713.3700000000008</v>
      </c>
      <c r="D86" s="247">
        <f t="shared" si="36"/>
        <v>8.699540340898931E-3</v>
      </c>
      <c r="E86" s="215">
        <f t="shared" si="37"/>
        <v>6.6420600434766797E-3</v>
      </c>
      <c r="F86" s="52">
        <f t="shared" si="43"/>
        <v>-0.24615209370554755</v>
      </c>
      <c r="H86" s="19">
        <v>941.98900000000026</v>
      </c>
      <c r="I86" s="140">
        <v>633.28100000000006</v>
      </c>
      <c r="J86" s="214">
        <f t="shared" si="39"/>
        <v>8.0778159676756014E-3</v>
      </c>
      <c r="K86" s="215">
        <f t="shared" si="40"/>
        <v>5.4704381025501656E-3</v>
      </c>
      <c r="L86" s="59">
        <f t="shared" si="41"/>
        <v>-0.32771932580953717</v>
      </c>
      <c r="N86" s="40">
        <f t="shared" si="34"/>
        <v>2.6171013735775253</v>
      </c>
      <c r="O86" s="143">
        <f t="shared" si="35"/>
        <v>2.3339279198929739</v>
      </c>
      <c r="P86" s="52">
        <f t="shared" si="42"/>
        <v>-0.10820117880930953</v>
      </c>
    </row>
    <row r="87" spans="1:16" ht="20.100000000000001" customHeight="1" x14ac:dyDescent="0.25">
      <c r="A87" s="38" t="s">
        <v>205</v>
      </c>
      <c r="B87" s="19">
        <v>444.02</v>
      </c>
      <c r="C87" s="140">
        <v>791.42999999999972</v>
      </c>
      <c r="D87" s="247">
        <f t="shared" si="36"/>
        <v>1.0731824274776468E-3</v>
      </c>
      <c r="E87" s="215">
        <f t="shared" si="37"/>
        <v>1.9373419696571957E-3</v>
      </c>
      <c r="F87" s="52">
        <f t="shared" ref="F87:F88" si="44">(C87-B87)/B87</f>
        <v>0.78241971082383621</v>
      </c>
      <c r="H87" s="19">
        <v>555.19299999999987</v>
      </c>
      <c r="I87" s="140">
        <v>597.47699999999986</v>
      </c>
      <c r="J87" s="214">
        <f t="shared" si="39"/>
        <v>4.7609333872706766E-3</v>
      </c>
      <c r="K87" s="215">
        <f t="shared" si="40"/>
        <v>5.161154284112999E-3</v>
      </c>
      <c r="L87" s="59">
        <f t="shared" ref="L87:L88" si="45">(I87-H87)/H87</f>
        <v>7.6160902605040048E-2</v>
      </c>
      <c r="N87" s="40">
        <f t="shared" si="34"/>
        <v>12.503783613350748</v>
      </c>
      <c r="O87" s="143">
        <f t="shared" si="35"/>
        <v>7.5493347484932354</v>
      </c>
      <c r="P87" s="52">
        <f t="shared" ref="P87:P88" si="46">(O87-N87)/N87</f>
        <v>-0.3962359728912348</v>
      </c>
    </row>
    <row r="88" spans="1:16" ht="20.100000000000001" customHeight="1" x14ac:dyDescent="0.25">
      <c r="A88" s="38" t="s">
        <v>206</v>
      </c>
      <c r="B88" s="19">
        <v>1518.5500000000002</v>
      </c>
      <c r="C88" s="140">
        <v>1875.7299999999998</v>
      </c>
      <c r="D88" s="247">
        <f t="shared" si="36"/>
        <v>3.6702877691234194E-3</v>
      </c>
      <c r="E88" s="215">
        <f t="shared" si="37"/>
        <v>4.5916005872219815E-3</v>
      </c>
      <c r="F88" s="52">
        <f t="shared" si="44"/>
        <v>0.23521122123077909</v>
      </c>
      <c r="H88" s="19">
        <v>568.34199999999998</v>
      </c>
      <c r="I88" s="140">
        <v>590.68299999999999</v>
      </c>
      <c r="J88" s="214">
        <f t="shared" si="39"/>
        <v>4.8736896956341159E-3</v>
      </c>
      <c r="K88" s="215">
        <f t="shared" si="40"/>
        <v>5.102466029659249E-3</v>
      </c>
      <c r="L88" s="59">
        <f t="shared" si="45"/>
        <v>3.9309077984734563E-2</v>
      </c>
      <c r="N88" s="40">
        <f t="shared" si="34"/>
        <v>3.7426624082183659</v>
      </c>
      <c r="O88" s="143">
        <f t="shared" si="35"/>
        <v>3.1490832902390005</v>
      </c>
      <c r="P88" s="52">
        <f t="shared" si="46"/>
        <v>-0.15859809227675686</v>
      </c>
    </row>
    <row r="89" spans="1:16" ht="20.100000000000001" customHeight="1" x14ac:dyDescent="0.25">
      <c r="A89" s="38" t="s">
        <v>207</v>
      </c>
      <c r="B89" s="19">
        <v>13272.969999999994</v>
      </c>
      <c r="C89" s="140">
        <v>9329.1200000000044</v>
      </c>
      <c r="D89" s="247">
        <f t="shared" si="36"/>
        <v>3.2080352606724864E-2</v>
      </c>
      <c r="E89" s="215">
        <f t="shared" si="37"/>
        <v>2.2836758419529653E-2</v>
      </c>
      <c r="F89" s="52">
        <f t="shared" ref="F89:F94" si="47">(C89-B89)/B89</f>
        <v>-0.29713394967365941</v>
      </c>
      <c r="H89" s="19">
        <v>723.4140000000001</v>
      </c>
      <c r="I89" s="140">
        <v>540.29600000000005</v>
      </c>
      <c r="J89" s="214">
        <f t="shared" si="39"/>
        <v>6.2034749455036915E-3</v>
      </c>
      <c r="K89" s="215">
        <f t="shared" si="40"/>
        <v>4.6672106459146002E-3</v>
      </c>
      <c r="L89" s="59">
        <f t="shared" ref="L89:L94" si="48">(I89-H89)/H89</f>
        <v>-0.25313029606836474</v>
      </c>
      <c r="N89" s="40">
        <f t="shared" si="34"/>
        <v>0.54502797791300694</v>
      </c>
      <c r="O89" s="143">
        <f t="shared" si="35"/>
        <v>0.57915001629306917</v>
      </c>
      <c r="P89" s="52">
        <f t="shared" ref="P89:P92" si="49">(O89-N89)/N89</f>
        <v>6.2606030814639238E-2</v>
      </c>
    </row>
    <row r="90" spans="1:16" ht="20.100000000000001" customHeight="1" x14ac:dyDescent="0.25">
      <c r="A90" s="38" t="s">
        <v>208</v>
      </c>
      <c r="B90" s="19">
        <v>156.26</v>
      </c>
      <c r="C90" s="140">
        <v>1288.5099999999998</v>
      </c>
      <c r="D90" s="247">
        <f t="shared" si="36"/>
        <v>3.7767552389004339E-4</v>
      </c>
      <c r="E90" s="215">
        <f t="shared" si="37"/>
        <v>3.1541443985229189E-3</v>
      </c>
      <c r="F90" s="52">
        <f t="shared" si="47"/>
        <v>7.245936260079354</v>
      </c>
      <c r="H90" s="19">
        <v>51.692999999999984</v>
      </c>
      <c r="I90" s="140">
        <v>525.69200000000001</v>
      </c>
      <c r="J90" s="214">
        <f t="shared" si="39"/>
        <v>4.4328175893461027E-4</v>
      </c>
      <c r="K90" s="215">
        <f t="shared" si="40"/>
        <v>4.5410576774067143E-3</v>
      </c>
      <c r="L90" s="59">
        <f t="shared" si="48"/>
        <v>9.1695007060917373</v>
      </c>
      <c r="N90" s="40">
        <f t="shared" si="34"/>
        <v>3.3081402790221413</v>
      </c>
      <c r="O90" s="143">
        <f t="shared" si="35"/>
        <v>4.0798441610852851</v>
      </c>
      <c r="P90" s="52">
        <f t="shared" si="49"/>
        <v>0.23327423173579964</v>
      </c>
    </row>
    <row r="91" spans="1:16" ht="20.100000000000001" customHeight="1" x14ac:dyDescent="0.25">
      <c r="A91" s="38" t="s">
        <v>209</v>
      </c>
      <c r="B91" s="19">
        <v>3538.7999999999993</v>
      </c>
      <c r="C91" s="140">
        <v>1454.58</v>
      </c>
      <c r="D91" s="247">
        <f t="shared" si="36"/>
        <v>8.5531687184313664E-3</v>
      </c>
      <c r="E91" s="215">
        <f t="shared" si="37"/>
        <v>3.5606672507031128E-3</v>
      </c>
      <c r="F91" s="52">
        <f t="shared" si="47"/>
        <v>-0.58896236012207526</v>
      </c>
      <c r="H91" s="19">
        <v>839.577</v>
      </c>
      <c r="I91" s="140">
        <v>401.24700000000001</v>
      </c>
      <c r="J91" s="214">
        <f t="shared" si="39"/>
        <v>7.1996047689444108E-3</v>
      </c>
      <c r="K91" s="215">
        <f t="shared" si="40"/>
        <v>3.4660709500742102E-3</v>
      </c>
      <c r="L91" s="59">
        <f t="shared" si="48"/>
        <v>-0.5220843353260034</v>
      </c>
      <c r="N91" s="40">
        <f t="shared" si="34"/>
        <v>2.3724906748050194</v>
      </c>
      <c r="O91" s="143">
        <f t="shared" si="35"/>
        <v>2.7585076104442523</v>
      </c>
      <c r="P91" s="52">
        <f t="shared" si="49"/>
        <v>0.16270535422481999</v>
      </c>
    </row>
    <row r="92" spans="1:16" ht="20.100000000000001" customHeight="1" x14ac:dyDescent="0.25">
      <c r="A92" s="38" t="s">
        <v>210</v>
      </c>
      <c r="B92" s="19">
        <v>1623.5700000000006</v>
      </c>
      <c r="C92" s="140">
        <v>1243.0500000000002</v>
      </c>
      <c r="D92" s="247">
        <f t="shared" si="36"/>
        <v>3.9241178185214264E-3</v>
      </c>
      <c r="E92" s="215">
        <f t="shared" si="37"/>
        <v>3.0428628373733346E-3</v>
      </c>
      <c r="F92" s="52">
        <f t="shared" si="47"/>
        <v>-0.23437240155952641</v>
      </c>
      <c r="H92" s="19">
        <v>434.85999999999996</v>
      </c>
      <c r="I92" s="140">
        <v>374.58899999999988</v>
      </c>
      <c r="J92" s="214">
        <f t="shared" si="39"/>
        <v>3.7290446615654859E-3</v>
      </c>
      <c r="K92" s="215">
        <f t="shared" si="40"/>
        <v>3.2357925445357797E-3</v>
      </c>
      <c r="L92" s="59">
        <f t="shared" si="48"/>
        <v>-0.13859862944395915</v>
      </c>
      <c r="N92" s="40">
        <f t="shared" si="34"/>
        <v>2.678418546782706</v>
      </c>
      <c r="O92" s="143">
        <f t="shared" si="35"/>
        <v>3.0134668758296113</v>
      </c>
      <c r="P92" s="52">
        <f t="shared" si="49"/>
        <v>0.12509184923669325</v>
      </c>
    </row>
    <row r="93" spans="1:16" ht="20.100000000000001" customHeight="1" x14ac:dyDescent="0.25">
      <c r="A93" s="38" t="s">
        <v>211</v>
      </c>
      <c r="B93" s="19">
        <v>828.78</v>
      </c>
      <c r="C93" s="140">
        <v>300.15999999999997</v>
      </c>
      <c r="D93" s="247">
        <f t="shared" si="36"/>
        <v>2.0031352917547047E-3</v>
      </c>
      <c r="E93" s="215">
        <f t="shared" si="37"/>
        <v>7.347618432613169E-4</v>
      </c>
      <c r="F93" s="52">
        <f t="shared" si="47"/>
        <v>-0.63782909819252398</v>
      </c>
      <c r="H93" s="19">
        <v>710.60399999999993</v>
      </c>
      <c r="I93" s="140">
        <v>301.185</v>
      </c>
      <c r="J93" s="214">
        <f t="shared" si="39"/>
        <v>6.0936256558135503E-3</v>
      </c>
      <c r="K93" s="215">
        <f t="shared" si="40"/>
        <v>2.6017106149032916E-3</v>
      </c>
      <c r="L93" s="59">
        <f t="shared" si="48"/>
        <v>-0.57615634024013374</v>
      </c>
      <c r="N93" s="40">
        <f t="shared" ref="N93:N94" si="50">(H93/B93)*10</f>
        <v>8.5740968652718443</v>
      </c>
      <c r="O93" s="143">
        <f t="shared" ref="O93:O94" si="51">(I93/C93)*10</f>
        <v>10.034148454157783</v>
      </c>
      <c r="P93" s="52">
        <f t="shared" ref="P93:P94" si="52">(O93-N93)/N93</f>
        <v>0.17028634173701368</v>
      </c>
    </row>
    <row r="94" spans="1:16" ht="20.100000000000001" customHeight="1" x14ac:dyDescent="0.25">
      <c r="A94" s="38" t="s">
        <v>212</v>
      </c>
      <c r="B94" s="19">
        <v>804.47</v>
      </c>
      <c r="C94" s="140">
        <v>655.39999999999986</v>
      </c>
      <c r="D94" s="247">
        <f t="shared" si="36"/>
        <v>1.9443787834623272E-3</v>
      </c>
      <c r="E94" s="215">
        <f t="shared" si="37"/>
        <v>1.6043540514174674E-3</v>
      </c>
      <c r="F94" s="52">
        <f t="shared" si="47"/>
        <v>-0.1853021243800268</v>
      </c>
      <c r="H94" s="19">
        <v>367.12800000000004</v>
      </c>
      <c r="I94" s="140">
        <v>281.87299999999999</v>
      </c>
      <c r="J94" s="214">
        <f t="shared" si="39"/>
        <v>3.1482240456956584E-3</v>
      </c>
      <c r="K94" s="215">
        <f t="shared" si="40"/>
        <v>2.4348887765148846E-3</v>
      </c>
      <c r="L94" s="59">
        <f t="shared" si="48"/>
        <v>-0.23222145954544476</v>
      </c>
      <c r="N94" s="40">
        <f t="shared" si="50"/>
        <v>4.5636008800825394</v>
      </c>
      <c r="O94" s="143">
        <f t="shared" si="51"/>
        <v>4.3007781507476359</v>
      </c>
      <c r="P94" s="52">
        <f t="shared" si="52"/>
        <v>-5.7591085688928595E-2</v>
      </c>
    </row>
    <row r="95" spans="1:16" ht="20.100000000000001" customHeight="1" thickBot="1" x14ac:dyDescent="0.3">
      <c r="A95" s="8" t="s">
        <v>17</v>
      </c>
      <c r="B95" s="19">
        <f>B96-SUM(B68:B94)</f>
        <v>18115.400000000023</v>
      </c>
      <c r="C95" s="140">
        <f>C96-SUM(C68:C94)</f>
        <v>13477.059999999823</v>
      </c>
      <c r="D95" s="247">
        <f t="shared" si="36"/>
        <v>4.3784354188389232E-2</v>
      </c>
      <c r="E95" s="215">
        <f t="shared" si="37"/>
        <v>3.2990503222758642E-2</v>
      </c>
      <c r="F95" s="52">
        <f t="shared" si="38"/>
        <v>-0.25604402883735355</v>
      </c>
      <c r="H95" s="19">
        <f>H96-SUM(H68:H94)</f>
        <v>5038.98199999996</v>
      </c>
      <c r="I95" s="140">
        <f>I96-SUM(I68:I94)</f>
        <v>4069.0230000000302</v>
      </c>
      <c r="J95" s="214">
        <f t="shared" si="39"/>
        <v>4.321066303367619E-2</v>
      </c>
      <c r="K95" s="215">
        <f t="shared" si="40"/>
        <v>3.5149228319423992E-2</v>
      </c>
      <c r="L95" s="59">
        <f t="shared" si="41"/>
        <v>-0.19249106267891758</v>
      </c>
      <c r="N95" s="40">
        <f t="shared" si="34"/>
        <v>2.7816012895105562</v>
      </c>
      <c r="O95" s="143">
        <f t="shared" si="35"/>
        <v>3.0192215512879543</v>
      </c>
      <c r="P95" s="52">
        <f t="shared" si="42"/>
        <v>8.5425708807896489E-2</v>
      </c>
    </row>
    <row r="96" spans="1:16" s="1" customFormat="1" ht="26.25" customHeight="1" thickBot="1" x14ac:dyDescent="0.3">
      <c r="A96" s="12" t="s">
        <v>18</v>
      </c>
      <c r="B96" s="17">
        <v>413741.39999999997</v>
      </c>
      <c r="C96" s="145">
        <v>408513.31999999972</v>
      </c>
      <c r="D96" s="243">
        <f>SUM(D68:D95)</f>
        <v>1</v>
      </c>
      <c r="E96" s="244">
        <f>SUM(E68:E95)</f>
        <v>1.0000000000000002</v>
      </c>
      <c r="F96" s="57">
        <f t="shared" si="38"/>
        <v>-1.26361055480555E-2</v>
      </c>
      <c r="H96" s="17">
        <v>116614.318</v>
      </c>
      <c r="I96" s="145">
        <v>115764.22000000003</v>
      </c>
      <c r="J96" s="255">
        <f t="shared" si="39"/>
        <v>1</v>
      </c>
      <c r="K96" s="244">
        <f t="shared" si="40"/>
        <v>1</v>
      </c>
      <c r="L96" s="60">
        <f t="shared" si="41"/>
        <v>-7.2898252511322753E-3</v>
      </c>
      <c r="N96" s="37">
        <f t="shared" si="34"/>
        <v>2.8185315271809879</v>
      </c>
      <c r="O96" s="150">
        <f t="shared" si="35"/>
        <v>2.8337930327461565</v>
      </c>
      <c r="P96" s="57">
        <f t="shared" si="42"/>
        <v>5.4147010306578669E-3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N66:O66"/>
    <mergeCell ref="N4:O4"/>
    <mergeCell ref="N5:O5"/>
    <mergeCell ref="N36:O36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H4:I4"/>
    <mergeCell ref="J4:K4"/>
    <mergeCell ref="H5:I5"/>
    <mergeCell ref="J5:K5"/>
    <mergeCell ref="A4:A6"/>
    <mergeCell ref="B4:C4"/>
    <mergeCell ref="D5:E5"/>
    <mergeCell ref="D4:E4"/>
    <mergeCell ref="B5:C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topLeftCell="A83" zoomScaleNormal="100" workbookViewId="0">
      <selection activeCell="L93" sqref="L93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163</v>
      </c>
    </row>
    <row r="3" spans="1:17" ht="8.25" customHeight="1" thickBot="1" x14ac:dyDescent="0.3"/>
    <row r="4" spans="1:17" x14ac:dyDescent="0.25">
      <c r="A4" s="365" t="s">
        <v>3</v>
      </c>
      <c r="B4" s="353" t="s">
        <v>1</v>
      </c>
      <c r="C4" s="351"/>
      <c r="D4" s="353" t="s">
        <v>104</v>
      </c>
      <c r="E4" s="351"/>
      <c r="F4" s="130" t="s">
        <v>0</v>
      </c>
      <c r="H4" s="363" t="s">
        <v>19</v>
      </c>
      <c r="I4" s="364"/>
      <c r="J4" s="353" t="s">
        <v>104</v>
      </c>
      <c r="K4" s="354"/>
      <c r="L4" s="130" t="s">
        <v>0</v>
      </c>
      <c r="N4" s="361" t="s">
        <v>22</v>
      </c>
      <c r="O4" s="351"/>
      <c r="P4" s="130" t="s">
        <v>0</v>
      </c>
    </row>
    <row r="5" spans="1:17" x14ac:dyDescent="0.25">
      <c r="A5" s="366"/>
      <c r="B5" s="356" t="s">
        <v>59</v>
      </c>
      <c r="C5" s="358"/>
      <c r="D5" s="356" t="str">
        <f>B5</f>
        <v>mar</v>
      </c>
      <c r="E5" s="358"/>
      <c r="F5" s="131" t="s">
        <v>149</v>
      </c>
      <c r="H5" s="359" t="str">
        <f>B5</f>
        <v>mar</v>
      </c>
      <c r="I5" s="358"/>
      <c r="J5" s="356" t="str">
        <f>B5</f>
        <v>mar</v>
      </c>
      <c r="K5" s="357"/>
      <c r="L5" s="131" t="str">
        <f>F5</f>
        <v>2024 /2023</v>
      </c>
      <c r="N5" s="359" t="str">
        <f>B5</f>
        <v>mar</v>
      </c>
      <c r="O5" s="357"/>
      <c r="P5" s="131" t="str">
        <f>L5</f>
        <v>2024 /2023</v>
      </c>
    </row>
    <row r="6" spans="1:17" ht="19.5" customHeight="1" thickBot="1" x14ac:dyDescent="0.3">
      <c r="A6" s="367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8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164</v>
      </c>
      <c r="B7" s="19">
        <v>32761.610000000004</v>
      </c>
      <c r="C7" s="147">
        <v>27344.739999999994</v>
      </c>
      <c r="D7" s="214">
        <f>B7/$B$33</f>
        <v>0.11237672011799116</v>
      </c>
      <c r="E7" s="246">
        <f>C7/$C$33</f>
        <v>0.10058445475920548</v>
      </c>
      <c r="F7" s="52">
        <f>(C7-B7)/B7</f>
        <v>-0.16534199631825203</v>
      </c>
      <c r="H7" s="19">
        <v>9928.3130000000019</v>
      </c>
      <c r="I7" s="147">
        <v>8242.2659999999996</v>
      </c>
      <c r="J7" s="214">
        <f t="shared" ref="J7:J32" si="0">H7/$H$33</f>
        <v>0.11968505787960759</v>
      </c>
      <c r="K7" s="246">
        <f>I7/$I$33</f>
        <v>0.10889627280381427</v>
      </c>
      <c r="L7" s="52">
        <f>(I7-H7)/H7</f>
        <v>-0.1698221037149012</v>
      </c>
      <c r="N7" s="40">
        <f t="shared" ref="N7:O33" si="1">(H7/B7)*10</f>
        <v>3.0304716404352532</v>
      </c>
      <c r="O7" s="149">
        <f t="shared" si="1"/>
        <v>3.0142052914015642</v>
      </c>
      <c r="P7" s="52">
        <f>(O7-N7)/N7</f>
        <v>-5.3675965208348523E-3</v>
      </c>
      <c r="Q7" s="2"/>
    </row>
    <row r="8" spans="1:17" ht="20.100000000000001" customHeight="1" x14ac:dyDescent="0.25">
      <c r="A8" s="8" t="s">
        <v>165</v>
      </c>
      <c r="B8" s="19">
        <v>26023.06</v>
      </c>
      <c r="C8" s="140">
        <v>19457.670000000002</v>
      </c>
      <c r="D8" s="214">
        <f t="shared" ref="D8:D32" si="2">B8/$B$33</f>
        <v>8.926258905571767E-2</v>
      </c>
      <c r="E8" s="215">
        <f t="shared" ref="E8:E32" si="3">C8/$C$33</f>
        <v>7.1572782474236374E-2</v>
      </c>
      <c r="F8" s="52">
        <f t="shared" ref="F8:F33" si="4">(C8-B8)/B8</f>
        <v>-0.2522912370797285</v>
      </c>
      <c r="H8" s="19">
        <v>10419.464</v>
      </c>
      <c r="I8" s="140">
        <v>7735.9269999999988</v>
      </c>
      <c r="J8" s="214">
        <f t="shared" si="0"/>
        <v>0.12560584581836687</v>
      </c>
      <c r="K8" s="215">
        <f t="shared" ref="K8:K32" si="5">I8/$I$33</f>
        <v>0.10220655545239529</v>
      </c>
      <c r="L8" s="52">
        <f t="shared" ref="L8:L33" si="6">(I8-H8)/H8</f>
        <v>-0.2575503883885007</v>
      </c>
      <c r="N8" s="40">
        <f t="shared" si="1"/>
        <v>4.0039349715214119</v>
      </c>
      <c r="O8" s="143">
        <f t="shared" si="1"/>
        <v>3.9757725359716751</v>
      </c>
      <c r="P8" s="52">
        <f t="shared" ref="P8:P33" si="7">(O8-N8)/N8</f>
        <v>-7.0336895454212638E-3</v>
      </c>
      <c r="Q8" s="2"/>
    </row>
    <row r="9" spans="1:17" ht="20.100000000000001" customHeight="1" x14ac:dyDescent="0.25">
      <c r="A9" s="8" t="s">
        <v>166</v>
      </c>
      <c r="B9" s="19">
        <v>17592.829999999998</v>
      </c>
      <c r="C9" s="140">
        <v>20637.669999999998</v>
      </c>
      <c r="D9" s="214">
        <f t="shared" si="2"/>
        <v>6.0345768507512235E-2</v>
      </c>
      <c r="E9" s="215">
        <f t="shared" si="3"/>
        <v>7.5913275622675969E-2</v>
      </c>
      <c r="F9" s="52">
        <f t="shared" si="4"/>
        <v>0.17307278021785014</v>
      </c>
      <c r="H9" s="19">
        <v>5672.7180000000017</v>
      </c>
      <c r="I9" s="140">
        <v>6435.8629999999994</v>
      </c>
      <c r="J9" s="214">
        <f t="shared" si="0"/>
        <v>6.8384183915705707E-2</v>
      </c>
      <c r="K9" s="215">
        <f t="shared" si="5"/>
        <v>8.5030195940773379E-2</v>
      </c>
      <c r="L9" s="52">
        <f t="shared" si="6"/>
        <v>0.13452898592879065</v>
      </c>
      <c r="N9" s="40">
        <f t="shared" si="1"/>
        <v>3.2244488237537694</v>
      </c>
      <c r="O9" s="143">
        <f t="shared" si="1"/>
        <v>3.1185027185723966</v>
      </c>
      <c r="P9" s="52">
        <f t="shared" si="7"/>
        <v>-3.285712100650888E-2</v>
      </c>
      <c r="Q9" s="2"/>
    </row>
    <row r="10" spans="1:17" ht="20.100000000000001" customHeight="1" x14ac:dyDescent="0.25">
      <c r="A10" s="8" t="s">
        <v>167</v>
      </c>
      <c r="B10" s="19">
        <v>15460.739999999998</v>
      </c>
      <c r="C10" s="140">
        <v>15027.630000000003</v>
      </c>
      <c r="D10" s="214">
        <f t="shared" si="2"/>
        <v>5.3032413602293361E-2</v>
      </c>
      <c r="E10" s="215">
        <f t="shared" si="3"/>
        <v>5.5277394112106373E-2</v>
      </c>
      <c r="F10" s="52">
        <f t="shared" si="4"/>
        <v>-2.8013536221422466E-2</v>
      </c>
      <c r="H10" s="19">
        <v>5135.228000000001</v>
      </c>
      <c r="I10" s="140">
        <v>4855.7169999999987</v>
      </c>
      <c r="J10" s="214">
        <f t="shared" si="0"/>
        <v>6.1904782857367772E-2</v>
      </c>
      <c r="K10" s="215">
        <f t="shared" si="5"/>
        <v>6.4153411584886785E-2</v>
      </c>
      <c r="L10" s="52">
        <f t="shared" si="6"/>
        <v>-5.4430105148204164E-2</v>
      </c>
      <c r="N10" s="40">
        <f t="shared" si="1"/>
        <v>3.3214632676055622</v>
      </c>
      <c r="O10" s="143">
        <f t="shared" si="1"/>
        <v>3.231192809511545</v>
      </c>
      <c r="P10" s="52">
        <f t="shared" si="7"/>
        <v>-2.7177918532000828E-2</v>
      </c>
      <c r="Q10" s="2"/>
    </row>
    <row r="11" spans="1:17" ht="20.100000000000001" customHeight="1" x14ac:dyDescent="0.25">
      <c r="A11" s="8" t="s">
        <v>169</v>
      </c>
      <c r="B11" s="19">
        <v>20692.11</v>
      </c>
      <c r="C11" s="140">
        <v>18448.360000000004</v>
      </c>
      <c r="D11" s="214">
        <f t="shared" si="2"/>
        <v>7.0976714945348712E-2</v>
      </c>
      <c r="E11" s="215">
        <f t="shared" si="3"/>
        <v>6.786015269487064E-2</v>
      </c>
      <c r="F11" s="52">
        <f t="shared" si="4"/>
        <v>-0.10843505084788338</v>
      </c>
      <c r="H11" s="19">
        <v>5025.8429999999998</v>
      </c>
      <c r="I11" s="140">
        <v>4282.8190000000013</v>
      </c>
      <c r="J11" s="214">
        <f t="shared" si="0"/>
        <v>6.0586155004261101E-2</v>
      </c>
      <c r="K11" s="215">
        <f t="shared" si="5"/>
        <v>5.658432113127132E-2</v>
      </c>
      <c r="L11" s="52">
        <f t="shared" si="6"/>
        <v>-0.14784067070937126</v>
      </c>
      <c r="N11" s="40">
        <f t="shared" si="1"/>
        <v>2.4288692646617478</v>
      </c>
      <c r="O11" s="143">
        <f t="shared" si="1"/>
        <v>2.3215174682193975</v>
      </c>
      <c r="P11" s="52">
        <f t="shared" si="7"/>
        <v>-4.4198260484514147E-2</v>
      </c>
      <c r="Q11" s="2"/>
    </row>
    <row r="12" spans="1:17" ht="20.100000000000001" customHeight="1" x14ac:dyDescent="0.25">
      <c r="A12" s="8" t="s">
        <v>170</v>
      </c>
      <c r="B12" s="19">
        <v>16003.369999999999</v>
      </c>
      <c r="C12" s="140">
        <v>10709.799999999996</v>
      </c>
      <c r="D12" s="214">
        <f t="shared" si="2"/>
        <v>5.4893707343279398E-2</v>
      </c>
      <c r="E12" s="215">
        <f t="shared" si="3"/>
        <v>3.9394757221320763E-2</v>
      </c>
      <c r="F12" s="52">
        <f t="shared" si="4"/>
        <v>-0.33077845478796053</v>
      </c>
      <c r="H12" s="19">
        <v>4089.1160000000004</v>
      </c>
      <c r="I12" s="140">
        <v>4073.6339999999996</v>
      </c>
      <c r="J12" s="214">
        <f t="shared" si="0"/>
        <v>4.9293982284445453E-2</v>
      </c>
      <c r="K12" s="215">
        <f t="shared" si="5"/>
        <v>5.3820582758053806E-2</v>
      </c>
      <c r="L12" s="52">
        <f t="shared" si="6"/>
        <v>-3.7861483998010521E-3</v>
      </c>
      <c r="N12" s="40">
        <f t="shared" si="1"/>
        <v>2.5551593195683164</v>
      </c>
      <c r="O12" s="143">
        <f t="shared" si="1"/>
        <v>3.803650861827486</v>
      </c>
      <c r="P12" s="52">
        <f t="shared" si="7"/>
        <v>0.48861592805496645</v>
      </c>
      <c r="Q12" s="2"/>
    </row>
    <row r="13" spans="1:17" ht="20.100000000000001" customHeight="1" x14ac:dyDescent="0.25">
      <c r="A13" s="8" t="s">
        <v>172</v>
      </c>
      <c r="B13" s="19">
        <v>14098.490000000002</v>
      </c>
      <c r="C13" s="140">
        <v>18666.8</v>
      </c>
      <c r="D13" s="214">
        <f t="shared" si="2"/>
        <v>4.8359713238033696E-2</v>
      </c>
      <c r="E13" s="215">
        <f t="shared" si="3"/>
        <v>6.8663658901095312E-2</v>
      </c>
      <c r="F13" s="52">
        <f t="shared" si="4"/>
        <v>0.32402831792624581</v>
      </c>
      <c r="H13" s="19">
        <v>3284.2280000000005</v>
      </c>
      <c r="I13" s="140">
        <v>4064.4560000000001</v>
      </c>
      <c r="J13" s="214">
        <f t="shared" si="0"/>
        <v>3.9591118679460233E-2</v>
      </c>
      <c r="K13" s="215">
        <f t="shared" si="5"/>
        <v>5.3699323629581928E-2</v>
      </c>
      <c r="L13" s="52">
        <f t="shared" si="6"/>
        <v>0.23756815909248671</v>
      </c>
      <c r="N13" s="40">
        <f t="shared" si="1"/>
        <v>2.3294891864306035</v>
      </c>
      <c r="O13" s="143">
        <f t="shared" si="1"/>
        <v>2.1773715902029274</v>
      </c>
      <c r="P13" s="52">
        <f t="shared" si="7"/>
        <v>-6.5300838103807962E-2</v>
      </c>
      <c r="Q13" s="2"/>
    </row>
    <row r="14" spans="1:17" ht="20.100000000000001" customHeight="1" x14ac:dyDescent="0.25">
      <c r="A14" s="8" t="s">
        <v>173</v>
      </c>
      <c r="B14" s="19">
        <v>3040.0099999999998</v>
      </c>
      <c r="C14" s="140">
        <v>15746.790000000005</v>
      </c>
      <c r="D14" s="214">
        <f t="shared" si="2"/>
        <v>1.0427642381613547E-2</v>
      </c>
      <c r="E14" s="215">
        <f t="shared" si="3"/>
        <v>5.7922740766879116E-2</v>
      </c>
      <c r="F14" s="52">
        <f t="shared" si="4"/>
        <v>4.1798480926049599</v>
      </c>
      <c r="H14" s="19">
        <v>623.41399999999999</v>
      </c>
      <c r="I14" s="140">
        <v>3385.681</v>
      </c>
      <c r="J14" s="214">
        <f t="shared" si="0"/>
        <v>7.5152083413322765E-3</v>
      </c>
      <c r="K14" s="215">
        <f t="shared" si="5"/>
        <v>4.473139326038382E-2</v>
      </c>
      <c r="L14" s="52">
        <f t="shared" si="6"/>
        <v>4.4308709781942657</v>
      </c>
      <c r="N14" s="40">
        <f t="shared" si="1"/>
        <v>2.050697201653942</v>
      </c>
      <c r="O14" s="143">
        <f t="shared" si="1"/>
        <v>2.1500769363152736</v>
      </c>
      <c r="P14" s="52">
        <f t="shared" si="7"/>
        <v>4.8461437691132189E-2</v>
      </c>
      <c r="Q14" s="2"/>
    </row>
    <row r="15" spans="1:17" ht="20.100000000000001" customHeight="1" x14ac:dyDescent="0.25">
      <c r="A15" s="8" t="s">
        <v>175</v>
      </c>
      <c r="B15" s="19">
        <v>18660.759999999995</v>
      </c>
      <c r="C15" s="140">
        <v>26890.420000000009</v>
      </c>
      <c r="D15" s="214">
        <f t="shared" si="2"/>
        <v>6.4008911763158274E-2</v>
      </c>
      <c r="E15" s="215">
        <f t="shared" si="3"/>
        <v>9.8913291329375805E-2</v>
      </c>
      <c r="F15" s="52">
        <f t="shared" si="4"/>
        <v>0.44101419234800815</v>
      </c>
      <c r="H15" s="19">
        <v>3125.8959999999988</v>
      </c>
      <c r="I15" s="140">
        <v>3350.2759999999998</v>
      </c>
      <c r="J15" s="214">
        <f t="shared" si="0"/>
        <v>3.7682438465188768E-2</v>
      </c>
      <c r="K15" s="215">
        <f t="shared" si="5"/>
        <v>4.4263624743980795E-2</v>
      </c>
      <c r="L15" s="52">
        <f t="shared" si="6"/>
        <v>7.1781018946248082E-2</v>
      </c>
      <c r="N15" s="40">
        <f t="shared" si="1"/>
        <v>1.6751171977990176</v>
      </c>
      <c r="O15" s="143">
        <f t="shared" si="1"/>
        <v>1.2458994690302341</v>
      </c>
      <c r="P15" s="52">
        <f t="shared" si="7"/>
        <v>-0.25623146209276848</v>
      </c>
      <c r="Q15" s="2"/>
    </row>
    <row r="16" spans="1:17" ht="20.100000000000001" customHeight="1" x14ac:dyDescent="0.25">
      <c r="A16" s="8" t="s">
        <v>168</v>
      </c>
      <c r="B16" s="19">
        <v>12530.48</v>
      </c>
      <c r="C16" s="140">
        <v>8519.18</v>
      </c>
      <c r="D16" s="214">
        <f t="shared" si="2"/>
        <v>4.2981228453183029E-2</v>
      </c>
      <c r="E16" s="215">
        <f t="shared" si="3"/>
        <v>3.1336815610443852E-2</v>
      </c>
      <c r="F16" s="52">
        <f t="shared" si="4"/>
        <v>-0.32012341107443604</v>
      </c>
      <c r="H16" s="19">
        <v>4871.7040000000006</v>
      </c>
      <c r="I16" s="140">
        <v>3333.7049999999999</v>
      </c>
      <c r="J16" s="214">
        <f t="shared" si="0"/>
        <v>5.8728021085990727E-2</v>
      </c>
      <c r="K16" s="215">
        <f t="shared" si="5"/>
        <v>4.4044689788880827E-2</v>
      </c>
      <c r="L16" s="52">
        <f t="shared" si="6"/>
        <v>-0.31570042022257522</v>
      </c>
      <c r="N16" s="40">
        <f t="shared" si="1"/>
        <v>3.8878829861266295</v>
      </c>
      <c r="O16" s="143">
        <f t="shared" si="1"/>
        <v>3.9131759159919142</v>
      </c>
      <c r="P16" s="52">
        <f t="shared" si="7"/>
        <v>6.5055789887553065E-3</v>
      </c>
      <c r="Q16" s="2"/>
    </row>
    <row r="17" spans="1:17" ht="20.100000000000001" customHeight="1" x14ac:dyDescent="0.25">
      <c r="A17" s="8" t="s">
        <v>171</v>
      </c>
      <c r="B17" s="19">
        <v>11824.699999999999</v>
      </c>
      <c r="C17" s="140">
        <v>7990.9599999999991</v>
      </c>
      <c r="D17" s="214">
        <f t="shared" si="2"/>
        <v>4.0560308311441647E-2</v>
      </c>
      <c r="E17" s="215">
        <f t="shared" si="3"/>
        <v>2.9393819601233023E-2</v>
      </c>
      <c r="F17" s="52">
        <f t="shared" si="4"/>
        <v>-0.32421456781144553</v>
      </c>
      <c r="H17" s="19">
        <v>4420.9030000000002</v>
      </c>
      <c r="I17" s="140">
        <v>3087.1929999999988</v>
      </c>
      <c r="J17" s="214">
        <f t="shared" si="0"/>
        <v>5.3293649327446749E-2</v>
      </c>
      <c r="K17" s="215">
        <f t="shared" si="5"/>
        <v>4.0787789562485084E-2</v>
      </c>
      <c r="L17" s="52">
        <f t="shared" si="6"/>
        <v>-0.3016827105231672</v>
      </c>
      <c r="N17" s="40">
        <f t="shared" si="1"/>
        <v>3.7387020389523631</v>
      </c>
      <c r="O17" s="143">
        <f t="shared" si="1"/>
        <v>3.863356843232852</v>
      </c>
      <c r="P17" s="52">
        <f t="shared" si="7"/>
        <v>3.3341732767615512E-2</v>
      </c>
      <c r="Q17" s="2"/>
    </row>
    <row r="18" spans="1:17" ht="20.100000000000001" customHeight="1" x14ac:dyDescent="0.25">
      <c r="A18" s="8" t="s">
        <v>174</v>
      </c>
      <c r="B18" s="19">
        <v>8831.2499999999982</v>
      </c>
      <c r="C18" s="140">
        <v>7699.66</v>
      </c>
      <c r="D18" s="214">
        <f t="shared" si="2"/>
        <v>3.0292372979899618E-2</v>
      </c>
      <c r="E18" s="215">
        <f t="shared" si="3"/>
        <v>2.8322306335012298E-2</v>
      </c>
      <c r="F18" s="52">
        <f t="shared" si="4"/>
        <v>-0.12813474876150019</v>
      </c>
      <c r="H18" s="19">
        <v>3417.3069999999998</v>
      </c>
      <c r="I18" s="140">
        <v>2699.6209999999996</v>
      </c>
      <c r="J18" s="214">
        <f t="shared" si="0"/>
        <v>4.1195375899952799E-2</v>
      </c>
      <c r="K18" s="215">
        <f t="shared" si="5"/>
        <v>3.5667213953408668E-2</v>
      </c>
      <c r="L18" s="52">
        <f t="shared" si="6"/>
        <v>-0.21001507912517084</v>
      </c>
      <c r="N18" s="40">
        <f t="shared" si="1"/>
        <v>3.8695620665251247</v>
      </c>
      <c r="O18" s="143">
        <f t="shared" si="1"/>
        <v>3.506156115984342</v>
      </c>
      <c r="P18" s="52">
        <f t="shared" si="7"/>
        <v>-9.3913973801981701E-2</v>
      </c>
      <c r="Q18" s="2"/>
    </row>
    <row r="19" spans="1:17" ht="20.100000000000001" customHeight="1" x14ac:dyDescent="0.25">
      <c r="A19" s="8" t="s">
        <v>176</v>
      </c>
      <c r="B19" s="19">
        <v>10963.22</v>
      </c>
      <c r="C19" s="140">
        <v>10388.380000000003</v>
      </c>
      <c r="D19" s="214">
        <f t="shared" si="2"/>
        <v>3.7605316269010064E-2</v>
      </c>
      <c r="E19" s="215">
        <f t="shared" si="3"/>
        <v>3.8212451028294125E-2</v>
      </c>
      <c r="F19" s="52">
        <f t="shared" si="4"/>
        <v>-5.2433500376713828E-2</v>
      </c>
      <c r="H19" s="19">
        <v>2094.4740000000002</v>
      </c>
      <c r="I19" s="140">
        <v>1902.1999999999996</v>
      </c>
      <c r="J19" s="214">
        <f t="shared" si="0"/>
        <v>2.5248724724667042E-2</v>
      </c>
      <c r="K19" s="215">
        <f t="shared" si="5"/>
        <v>2.5131740485858554E-2</v>
      </c>
      <c r="L19" s="52">
        <f t="shared" si="6"/>
        <v>-9.1800614378598419E-2</v>
      </c>
      <c r="N19" s="40">
        <f t="shared" si="1"/>
        <v>1.910455140004488</v>
      </c>
      <c r="O19" s="143">
        <f t="shared" si="1"/>
        <v>1.8310843461636936</v>
      </c>
      <c r="P19" s="52">
        <f t="shared" si="7"/>
        <v>-4.1545489437981732E-2</v>
      </c>
      <c r="Q19" s="2"/>
    </row>
    <row r="20" spans="1:17" ht="20.100000000000001" customHeight="1" x14ac:dyDescent="0.25">
      <c r="A20" s="8" t="s">
        <v>177</v>
      </c>
      <c r="B20" s="19">
        <v>10029</v>
      </c>
      <c r="C20" s="140">
        <v>7596.6100000000015</v>
      </c>
      <c r="D20" s="214">
        <f t="shared" si="2"/>
        <v>3.4400816262184095E-2</v>
      </c>
      <c r="E20" s="215">
        <f t="shared" si="3"/>
        <v>2.7943248861328662E-2</v>
      </c>
      <c r="F20" s="52">
        <f t="shared" si="4"/>
        <v>-0.24253564662478796</v>
      </c>
      <c r="H20" s="19">
        <v>2553.3199999999993</v>
      </c>
      <c r="I20" s="140">
        <v>1838.1980000000001</v>
      </c>
      <c r="J20" s="214">
        <f t="shared" si="0"/>
        <v>3.078007834615604E-2</v>
      </c>
      <c r="K20" s="215">
        <f t="shared" si="5"/>
        <v>2.4286150298404079E-2</v>
      </c>
      <c r="L20" s="52">
        <f t="shared" si="6"/>
        <v>-0.28007535287390511</v>
      </c>
      <c r="N20" s="40">
        <f t="shared" si="1"/>
        <v>2.5459367833283468</v>
      </c>
      <c r="O20" s="143">
        <f t="shared" si="1"/>
        <v>2.4197609196733803</v>
      </c>
      <c r="P20" s="52">
        <f t="shared" si="7"/>
        <v>-4.9559700178421047E-2</v>
      </c>
      <c r="Q20" s="2"/>
    </row>
    <row r="21" spans="1:17" ht="20.100000000000001" customHeight="1" x14ac:dyDescent="0.25">
      <c r="A21" s="8" t="s">
        <v>178</v>
      </c>
      <c r="B21" s="19">
        <v>4021.0600000000004</v>
      </c>
      <c r="C21" s="140">
        <v>3990.1900000000005</v>
      </c>
      <c r="D21" s="214">
        <f t="shared" si="2"/>
        <v>1.3792775574755011E-2</v>
      </c>
      <c r="E21" s="215">
        <f t="shared" si="3"/>
        <v>1.4677451149129019E-2</v>
      </c>
      <c r="F21" s="52">
        <f t="shared" si="4"/>
        <v>-7.6770801728897079E-3</v>
      </c>
      <c r="H21" s="19">
        <v>1787.88</v>
      </c>
      <c r="I21" s="140">
        <v>1672.5989999999999</v>
      </c>
      <c r="J21" s="214">
        <f t="shared" si="0"/>
        <v>2.1552757380009353E-2</v>
      </c>
      <c r="K21" s="215">
        <f t="shared" si="5"/>
        <v>2.2098267272056851E-2</v>
      </c>
      <c r="L21" s="52">
        <f t="shared" si="6"/>
        <v>-6.4479159675146072E-2</v>
      </c>
      <c r="N21" s="40">
        <f t="shared" si="1"/>
        <v>4.4462902816670233</v>
      </c>
      <c r="O21" s="143">
        <f t="shared" si="1"/>
        <v>4.191777835140682</v>
      </c>
      <c r="P21" s="52">
        <f t="shared" si="7"/>
        <v>-5.7241527296530523E-2</v>
      </c>
      <c r="Q21" s="2"/>
    </row>
    <row r="22" spans="1:17" ht="20.100000000000001" customHeight="1" x14ac:dyDescent="0.25">
      <c r="A22" s="8" t="s">
        <v>181</v>
      </c>
      <c r="B22" s="19">
        <v>4251.9599999999991</v>
      </c>
      <c r="C22" s="140">
        <v>3552.3</v>
      </c>
      <c r="D22" s="214">
        <f t="shared" si="2"/>
        <v>1.4584793570062446E-2</v>
      </c>
      <c r="E22" s="215">
        <f t="shared" si="3"/>
        <v>1.3066723568815272E-2</v>
      </c>
      <c r="F22" s="52">
        <f t="shared" si="4"/>
        <v>-0.16454999576665799</v>
      </c>
      <c r="H22" s="19">
        <v>1275.424</v>
      </c>
      <c r="I22" s="140">
        <v>1234.21</v>
      </c>
      <c r="J22" s="214">
        <f t="shared" si="0"/>
        <v>1.5375139287111577E-2</v>
      </c>
      <c r="K22" s="215">
        <f t="shared" si="5"/>
        <v>1.6306300822758645E-2</v>
      </c>
      <c r="L22" s="52">
        <f t="shared" si="6"/>
        <v>-3.2313959906666287E-2</v>
      </c>
      <c r="N22" s="40">
        <f t="shared" si="1"/>
        <v>2.9996142955248879</v>
      </c>
      <c r="O22" s="143">
        <f t="shared" si="1"/>
        <v>3.4743968696337584</v>
      </c>
      <c r="P22" s="52">
        <f t="shared" si="7"/>
        <v>0.15828120795970224</v>
      </c>
      <c r="Q22" s="2"/>
    </row>
    <row r="23" spans="1:17" ht="20.100000000000001" customHeight="1" x14ac:dyDescent="0.25">
      <c r="A23" s="8" t="s">
        <v>179</v>
      </c>
      <c r="B23" s="19">
        <v>5360.5400000000009</v>
      </c>
      <c r="C23" s="140">
        <v>5182.6600000000008</v>
      </c>
      <c r="D23" s="214">
        <f t="shared" si="2"/>
        <v>1.8387371782439762E-2</v>
      </c>
      <c r="E23" s="215">
        <f t="shared" si="3"/>
        <v>1.9063813746349172E-2</v>
      </c>
      <c r="F23" s="52">
        <f t="shared" si="4"/>
        <v>-3.3183224078171245E-2</v>
      </c>
      <c r="H23" s="19">
        <v>1187.5040000000001</v>
      </c>
      <c r="I23" s="140">
        <v>1212.0609999999999</v>
      </c>
      <c r="J23" s="214">
        <f t="shared" si="0"/>
        <v>1.4315270375970775E-2</v>
      </c>
      <c r="K23" s="215">
        <f t="shared" si="5"/>
        <v>1.6013669700888557E-2</v>
      </c>
      <c r="L23" s="52">
        <f t="shared" si="6"/>
        <v>2.067950929007379E-2</v>
      </c>
      <c r="N23" s="40">
        <f t="shared" si="1"/>
        <v>2.2152693571916258</v>
      </c>
      <c r="O23" s="143">
        <f t="shared" si="1"/>
        <v>2.3386851539556903</v>
      </c>
      <c r="P23" s="52">
        <f t="shared" si="7"/>
        <v>5.5711417829804259E-2</v>
      </c>
      <c r="Q23" s="2"/>
    </row>
    <row r="24" spans="1:17" ht="20.100000000000001" customHeight="1" x14ac:dyDescent="0.25">
      <c r="A24" s="8" t="s">
        <v>180</v>
      </c>
      <c r="B24" s="19">
        <v>4234.55</v>
      </c>
      <c r="C24" s="140">
        <v>4968.38</v>
      </c>
      <c r="D24" s="214">
        <f t="shared" si="2"/>
        <v>1.4525074932997475E-2</v>
      </c>
      <c r="E24" s="215">
        <f t="shared" si="3"/>
        <v>1.827560961766473E-2</v>
      </c>
      <c r="F24" s="52">
        <f t="shared" si="4"/>
        <v>0.17329586378717926</v>
      </c>
      <c r="H24" s="19">
        <v>1052.5600000000002</v>
      </c>
      <c r="I24" s="140">
        <v>1108.3509999999999</v>
      </c>
      <c r="J24" s="214">
        <f t="shared" si="0"/>
        <v>1.2688530722365398E-2</v>
      </c>
      <c r="K24" s="215">
        <f t="shared" si="5"/>
        <v>1.4643460045863642E-2</v>
      </c>
      <c r="L24" s="52">
        <f t="shared" si="6"/>
        <v>5.3005054343695089E-2</v>
      </c>
      <c r="N24" s="40">
        <f t="shared" si="1"/>
        <v>2.4856478256249193</v>
      </c>
      <c r="O24" s="143">
        <f t="shared" si="1"/>
        <v>2.2308096401643991</v>
      </c>
      <c r="P24" s="52">
        <f t="shared" si="7"/>
        <v>-0.10252385025479265</v>
      </c>
      <c r="Q24" s="2"/>
    </row>
    <row r="25" spans="1:17" ht="20.100000000000001" customHeight="1" x14ac:dyDescent="0.25">
      <c r="A25" s="8" t="s">
        <v>185</v>
      </c>
      <c r="B25" s="19">
        <v>1709.8500000000001</v>
      </c>
      <c r="C25" s="140">
        <v>1987.5900000000001</v>
      </c>
      <c r="D25" s="214">
        <f t="shared" si="2"/>
        <v>5.8650150250169992E-3</v>
      </c>
      <c r="E25" s="215">
        <f t="shared" si="3"/>
        <v>7.3111193024636284E-3</v>
      </c>
      <c r="F25" s="52">
        <f t="shared" si="4"/>
        <v>0.162435301342223</v>
      </c>
      <c r="H25" s="19">
        <v>718.76499999999999</v>
      </c>
      <c r="I25" s="140">
        <v>980.88900000000012</v>
      </c>
      <c r="J25" s="214">
        <f t="shared" si="0"/>
        <v>8.6646573921305807E-3</v>
      </c>
      <c r="K25" s="215">
        <f t="shared" si="5"/>
        <v>1.2959440539077553E-2</v>
      </c>
      <c r="L25" s="52">
        <f t="shared" si="6"/>
        <v>0.36468665001773898</v>
      </c>
      <c r="N25" s="40">
        <f t="shared" si="1"/>
        <v>4.2036728367985496</v>
      </c>
      <c r="O25" s="143">
        <f t="shared" si="1"/>
        <v>4.9350670913015264</v>
      </c>
      <c r="P25" s="52">
        <f t="shared" si="7"/>
        <v>0.17398933810938413</v>
      </c>
      <c r="Q25" s="2"/>
    </row>
    <row r="26" spans="1:17" ht="20.100000000000001" customHeight="1" x14ac:dyDescent="0.25">
      <c r="A26" s="8" t="s">
        <v>182</v>
      </c>
      <c r="B26" s="19">
        <v>309.32</v>
      </c>
      <c r="C26" s="140">
        <v>321.21000000000009</v>
      </c>
      <c r="D26" s="214">
        <f t="shared" si="2"/>
        <v>1.0610091221675924E-3</v>
      </c>
      <c r="E26" s="215">
        <f t="shared" si="3"/>
        <v>1.1815337323815992E-3</v>
      </c>
      <c r="F26" s="52">
        <f t="shared" si="4"/>
        <v>3.8439156860209815E-2</v>
      </c>
      <c r="H26" s="19">
        <v>768.28300000000002</v>
      </c>
      <c r="I26" s="140">
        <v>824.76200000000006</v>
      </c>
      <c r="J26" s="214">
        <f t="shared" si="0"/>
        <v>9.2615931148543103E-3</v>
      </c>
      <c r="K26" s="215">
        <f t="shared" si="5"/>
        <v>1.0896700949741184E-2</v>
      </c>
      <c r="L26" s="52">
        <f t="shared" si="6"/>
        <v>7.3513275706998643E-2</v>
      </c>
      <c r="N26" s="40">
        <f t="shared" si="1"/>
        <v>24.837805508858143</v>
      </c>
      <c r="O26" s="143">
        <f t="shared" si="1"/>
        <v>25.676722393449761</v>
      </c>
      <c r="P26" s="52">
        <f t="shared" si="7"/>
        <v>3.3775805366236075E-2</v>
      </c>
      <c r="Q26" s="2"/>
    </row>
    <row r="27" spans="1:17" ht="20.100000000000001" customHeight="1" x14ac:dyDescent="0.25">
      <c r="A27" s="8" t="s">
        <v>186</v>
      </c>
      <c r="B27" s="19">
        <v>2217.27</v>
      </c>
      <c r="C27" s="140">
        <v>2256.690000000001</v>
      </c>
      <c r="D27" s="214">
        <f t="shared" si="2"/>
        <v>7.6055337395206837E-3</v>
      </c>
      <c r="E27" s="215">
        <f t="shared" si="3"/>
        <v>8.3009724433493089E-3</v>
      </c>
      <c r="F27" s="52">
        <f t="shared" si="4"/>
        <v>1.7778619653899156E-2</v>
      </c>
      <c r="H27" s="19">
        <v>857.98699999999997</v>
      </c>
      <c r="I27" s="140">
        <v>798.28200000000015</v>
      </c>
      <c r="J27" s="214">
        <f t="shared" si="0"/>
        <v>1.0342968010270312E-2</v>
      </c>
      <c r="K27" s="215">
        <f t="shared" si="5"/>
        <v>1.0546848942557117E-2</v>
      </c>
      <c r="L27" s="52">
        <f t="shared" si="6"/>
        <v>-6.9587301439298976E-2</v>
      </c>
      <c r="N27" s="40">
        <f t="shared" si="1"/>
        <v>3.8695648252129873</v>
      </c>
      <c r="O27" s="143">
        <f t="shared" si="1"/>
        <v>3.5374021243502645</v>
      </c>
      <c r="P27" s="52">
        <f t="shared" si="7"/>
        <v>-8.5839807799172871E-2</v>
      </c>
      <c r="Q27" s="2"/>
    </row>
    <row r="28" spans="1:17" ht="20.100000000000001" customHeight="1" x14ac:dyDescent="0.25">
      <c r="A28" s="8" t="s">
        <v>188</v>
      </c>
      <c r="B28" s="19">
        <v>2933.1700000000005</v>
      </c>
      <c r="C28" s="140">
        <v>3512.71</v>
      </c>
      <c r="D28" s="214">
        <f t="shared" si="2"/>
        <v>1.0061166839739809E-2</v>
      </c>
      <c r="E28" s="215">
        <f t="shared" si="3"/>
        <v>1.2921096345301098E-2</v>
      </c>
      <c r="F28" s="52">
        <f t="shared" si="4"/>
        <v>0.19758145624017681</v>
      </c>
      <c r="H28" s="19">
        <v>823.91499999999996</v>
      </c>
      <c r="I28" s="140">
        <v>785.15699999999993</v>
      </c>
      <c r="J28" s="214">
        <f t="shared" si="0"/>
        <v>9.9322326424314857E-3</v>
      </c>
      <c r="K28" s="215">
        <f t="shared" si="5"/>
        <v>1.0373442311352775E-2</v>
      </c>
      <c r="L28" s="52">
        <f t="shared" si="6"/>
        <v>-4.7041260324183973E-2</v>
      </c>
      <c r="N28" s="40">
        <f t="shared" si="1"/>
        <v>2.8089575442268937</v>
      </c>
      <c r="O28" s="143">
        <f t="shared" si="1"/>
        <v>2.2351887858661827</v>
      </c>
      <c r="P28" s="52">
        <f t="shared" si="7"/>
        <v>-0.20426394821806704</v>
      </c>
      <c r="Q28" s="2"/>
    </row>
    <row r="29" spans="1:17" ht="20.100000000000001" customHeight="1" x14ac:dyDescent="0.25">
      <c r="A29" s="8" t="s">
        <v>184</v>
      </c>
      <c r="B29" s="19">
        <v>1593.4299999999998</v>
      </c>
      <c r="C29" s="140">
        <v>3095.2999999999997</v>
      </c>
      <c r="D29" s="214">
        <f t="shared" si="2"/>
        <v>5.4656787971534551E-3</v>
      </c>
      <c r="E29" s="215">
        <f t="shared" si="3"/>
        <v>1.1385702069800947E-2</v>
      </c>
      <c r="F29" s="52">
        <f t="shared" si="4"/>
        <v>0.94253905097807877</v>
      </c>
      <c r="H29" s="19">
        <v>558.97099999999989</v>
      </c>
      <c r="I29" s="140">
        <v>772.43400000000008</v>
      </c>
      <c r="J29" s="214">
        <f t="shared" si="0"/>
        <v>6.7383528790865193E-3</v>
      </c>
      <c r="K29" s="215">
        <f t="shared" si="5"/>
        <v>1.0205346877538468E-2</v>
      </c>
      <c r="L29" s="52">
        <f t="shared" si="6"/>
        <v>0.38188564344125231</v>
      </c>
      <c r="N29" s="40">
        <f t="shared" si="1"/>
        <v>3.5079733656326284</v>
      </c>
      <c r="O29" s="143">
        <f t="shared" si="1"/>
        <v>2.4955060898782029</v>
      </c>
      <c r="P29" s="52">
        <f t="shared" si="7"/>
        <v>-0.28861886058585767</v>
      </c>
      <c r="Q29" s="2"/>
    </row>
    <row r="30" spans="1:17" ht="20.100000000000001" customHeight="1" x14ac:dyDescent="0.25">
      <c r="A30" s="8" t="s">
        <v>187</v>
      </c>
      <c r="B30" s="19">
        <v>478.97999999999996</v>
      </c>
      <c r="C30" s="140">
        <v>702.51</v>
      </c>
      <c r="D30" s="214">
        <f t="shared" si="2"/>
        <v>1.6429656968053583E-3</v>
      </c>
      <c r="E30" s="215">
        <f t="shared" si="3"/>
        <v>2.5841015607714485E-3</v>
      </c>
      <c r="F30" s="52">
        <f t="shared" si="4"/>
        <v>0.46667919328573226</v>
      </c>
      <c r="H30" s="19">
        <v>389.404</v>
      </c>
      <c r="I30" s="140">
        <v>606.95499999999981</v>
      </c>
      <c r="J30" s="214">
        <f t="shared" si="0"/>
        <v>4.6942355945618058E-3</v>
      </c>
      <c r="K30" s="215">
        <f t="shared" si="5"/>
        <v>8.0190492832479653E-3</v>
      </c>
      <c r="L30" s="52">
        <f t="shared" si="6"/>
        <v>0.55867684974987375</v>
      </c>
      <c r="N30" s="40">
        <f t="shared" si="1"/>
        <v>8.1298592843124986</v>
      </c>
      <c r="O30" s="143">
        <f t="shared" si="1"/>
        <v>8.6398058390627863</v>
      </c>
      <c r="P30" s="52">
        <f t="shared" si="7"/>
        <v>6.2725139134239188E-2</v>
      </c>
      <c r="Q30" s="2"/>
    </row>
    <row r="31" spans="1:17" ht="20.100000000000001" customHeight="1" x14ac:dyDescent="0.25">
      <c r="A31" s="8" t="s">
        <v>183</v>
      </c>
      <c r="B31" s="19">
        <v>2764.6000000000004</v>
      </c>
      <c r="C31" s="140">
        <v>1667.7099999999994</v>
      </c>
      <c r="D31" s="214">
        <f t="shared" si="2"/>
        <v>9.4829491114202975E-3</v>
      </c>
      <c r="E31" s="215">
        <f t="shared" si="3"/>
        <v>6.1344778208340814E-3</v>
      </c>
      <c r="F31" s="52">
        <f t="shared" si="4"/>
        <v>-0.39676264197352268</v>
      </c>
      <c r="H31" s="19">
        <v>966.41000000000008</v>
      </c>
      <c r="I31" s="140">
        <v>606.2299999999999</v>
      </c>
      <c r="J31" s="214">
        <f t="shared" si="0"/>
        <v>1.1649999026564892E-2</v>
      </c>
      <c r="K31" s="215">
        <f t="shared" si="5"/>
        <v>8.0094706312385834E-3</v>
      </c>
      <c r="L31" s="52">
        <f t="shared" si="6"/>
        <v>-0.37269895799919306</v>
      </c>
      <c r="N31" s="40">
        <f t="shared" si="1"/>
        <v>3.4956594082326555</v>
      </c>
      <c r="O31" s="143">
        <f t="shared" si="1"/>
        <v>3.6351044246301822</v>
      </c>
      <c r="P31" s="52">
        <f t="shared" si="7"/>
        <v>3.9890904722902534E-2</v>
      </c>
      <c r="Q31" s="2"/>
    </row>
    <row r="32" spans="1:17" ht="20.100000000000001" customHeight="1" thickBot="1" x14ac:dyDescent="0.3">
      <c r="A32" s="8" t="s">
        <v>198</v>
      </c>
      <c r="B32" s="19">
        <v>727.93</v>
      </c>
      <c r="C32" s="140">
        <v>1336.47</v>
      </c>
      <c r="D32" s="214">
        <f t="shared" si="2"/>
        <v>2.4968976150894075E-3</v>
      </c>
      <c r="E32" s="215">
        <f t="shared" si="3"/>
        <v>4.9160498966907482E-3</v>
      </c>
      <c r="F32" s="52">
        <f t="shared" si="4"/>
        <v>0.83598697676974454</v>
      </c>
      <c r="H32" s="19">
        <v>273.84300000000002</v>
      </c>
      <c r="I32" s="140">
        <v>509.34700000000004</v>
      </c>
      <c r="J32" s="214">
        <f t="shared" si="0"/>
        <v>3.3011565313186015E-3</v>
      </c>
      <c r="K32" s="215">
        <f t="shared" si="5"/>
        <v>6.7294588483075395E-3</v>
      </c>
      <c r="L32" s="52">
        <f t="shared" si="6"/>
        <v>0.8599964213070993</v>
      </c>
      <c r="N32" s="40">
        <f t="shared" si="1"/>
        <v>3.7619413954638503</v>
      </c>
      <c r="O32" s="143">
        <f t="shared" si="1"/>
        <v>3.811136800676409</v>
      </c>
      <c r="P32" s="52">
        <f t="shared" si="7"/>
        <v>1.3077132267897248E-2</v>
      </c>
      <c r="Q32" s="2"/>
    </row>
    <row r="33" spans="1:17" ht="26.25" customHeight="1" thickBot="1" x14ac:dyDescent="0.3">
      <c r="A33" s="35" t="s">
        <v>18</v>
      </c>
      <c r="B33" s="36">
        <v>291533.77999999997</v>
      </c>
      <c r="C33" s="148">
        <v>271858.50999999983</v>
      </c>
      <c r="D33" s="251">
        <f>SUM(D7:D32)</f>
        <v>0.85449545503783486</v>
      </c>
      <c r="E33" s="252">
        <f>SUM(E7:E32)</f>
        <v>0.91112980057162873</v>
      </c>
      <c r="F33" s="57">
        <f t="shared" si="4"/>
        <v>-6.7488817247867941E-2</v>
      </c>
      <c r="G33" s="56"/>
      <c r="H33" s="36">
        <v>82953.655000000013</v>
      </c>
      <c r="I33" s="148">
        <v>75689.146999999997</v>
      </c>
      <c r="J33" s="251">
        <f>SUM(J7:J32)</f>
        <v>0.90801151558662485</v>
      </c>
      <c r="K33" s="252">
        <f>SUM(K7:K32)</f>
        <v>0.93010472161880742</v>
      </c>
      <c r="L33" s="57">
        <f t="shared" si="6"/>
        <v>-8.7573091264031885E-2</v>
      </c>
      <c r="M33" s="56"/>
      <c r="N33" s="37">
        <f t="shared" si="1"/>
        <v>2.8454217209408812</v>
      </c>
      <c r="O33" s="150">
        <f t="shared" si="1"/>
        <v>2.7841374912265957</v>
      </c>
      <c r="P33" s="57">
        <f t="shared" si="7"/>
        <v>-2.1537837173050377E-2</v>
      </c>
      <c r="Q33" s="2"/>
    </row>
    <row r="35" spans="1:17" ht="15.75" thickBot="1" x14ac:dyDescent="0.3"/>
    <row r="36" spans="1:17" x14ac:dyDescent="0.25">
      <c r="A36" s="365" t="s">
        <v>2</v>
      </c>
      <c r="B36" s="353" t="s">
        <v>1</v>
      </c>
      <c r="C36" s="351"/>
      <c r="D36" s="353" t="s">
        <v>104</v>
      </c>
      <c r="E36" s="351"/>
      <c r="F36" s="130" t="s">
        <v>0</v>
      </c>
      <c r="H36" s="363" t="s">
        <v>19</v>
      </c>
      <c r="I36" s="364"/>
      <c r="J36" s="353" t="s">
        <v>104</v>
      </c>
      <c r="K36" s="354"/>
      <c r="L36" s="130" t="s">
        <v>0</v>
      </c>
      <c r="N36" s="361" t="s">
        <v>22</v>
      </c>
      <c r="O36" s="351"/>
      <c r="P36" s="130" t="s">
        <v>0</v>
      </c>
    </row>
    <row r="37" spans="1:17" x14ac:dyDescent="0.25">
      <c r="A37" s="366"/>
      <c r="B37" s="356" t="str">
        <f>B5</f>
        <v>mar</v>
      </c>
      <c r="C37" s="358"/>
      <c r="D37" s="356" t="str">
        <f>B37</f>
        <v>mar</v>
      </c>
      <c r="E37" s="358"/>
      <c r="F37" s="131" t="str">
        <f>F5</f>
        <v>2024 /2023</v>
      </c>
      <c r="H37" s="359" t="str">
        <f>B37</f>
        <v>mar</v>
      </c>
      <c r="I37" s="358"/>
      <c r="J37" s="356" t="str">
        <f>B37</f>
        <v>mar</v>
      </c>
      <c r="K37" s="357"/>
      <c r="L37" s="131" t="str">
        <f>F37</f>
        <v>2024 /2023</v>
      </c>
      <c r="N37" s="359" t="str">
        <f>B37</f>
        <v>mar</v>
      </c>
      <c r="O37" s="357"/>
      <c r="P37" s="131" t="str">
        <f>F37</f>
        <v>2024 /2023</v>
      </c>
    </row>
    <row r="38" spans="1:17" ht="19.5" customHeight="1" thickBot="1" x14ac:dyDescent="0.3">
      <c r="A38" s="367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2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8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164</v>
      </c>
      <c r="B39" s="19">
        <v>32761.610000000004</v>
      </c>
      <c r="C39" s="147">
        <v>27344.739999999994</v>
      </c>
      <c r="D39" s="247">
        <f>B39/$B$62</f>
        <v>0.23241424967015967</v>
      </c>
      <c r="E39" s="246">
        <f>C39/$C$62</f>
        <v>0.21662532169304768</v>
      </c>
      <c r="F39" s="52">
        <f>(C39-B39)/B39</f>
        <v>-0.16534199631825203</v>
      </c>
      <c r="H39" s="39">
        <v>9928.3130000000019</v>
      </c>
      <c r="I39" s="147">
        <v>8242.2659999999996</v>
      </c>
      <c r="J39" s="250">
        <f>H39/$H$62</f>
        <v>0.25432346506743708</v>
      </c>
      <c r="K39" s="246">
        <f>I39/$I$62</f>
        <v>0.23825533348657657</v>
      </c>
      <c r="L39" s="52">
        <f>(I39-H39)/H39</f>
        <v>-0.1698221037149012</v>
      </c>
      <c r="N39" s="40">
        <f t="shared" ref="N39:O62" si="8">(H39/B39)*10</f>
        <v>3.0304716404352532</v>
      </c>
      <c r="O39" s="149">
        <f t="shared" si="8"/>
        <v>3.0142052914015642</v>
      </c>
      <c r="P39" s="52">
        <f>(O39-N39)/N39</f>
        <v>-5.3675965208348523E-3</v>
      </c>
    </row>
    <row r="40" spans="1:17" ht="20.100000000000001" customHeight="1" x14ac:dyDescent="0.25">
      <c r="A40" s="38" t="s">
        <v>169</v>
      </c>
      <c r="B40" s="19">
        <v>20692.11</v>
      </c>
      <c r="C40" s="140">
        <v>18448.360000000004</v>
      </c>
      <c r="D40" s="247">
        <f t="shared" ref="D40:D61" si="9">B40/$B$62</f>
        <v>0.14679196839662054</v>
      </c>
      <c r="E40" s="215">
        <f t="shared" ref="E40:E61" si="10">C40/$C$62</f>
        <v>0.14614810452427615</v>
      </c>
      <c r="F40" s="52">
        <f t="shared" ref="F40:F62" si="11">(C40-B40)/B40</f>
        <v>-0.10843505084788338</v>
      </c>
      <c r="H40" s="19">
        <v>5025.8429999999998</v>
      </c>
      <c r="I40" s="140">
        <v>4282.8190000000013</v>
      </c>
      <c r="J40" s="247">
        <f t="shared" ref="J40:J62" si="12">H40/$H$62</f>
        <v>0.12874189267047917</v>
      </c>
      <c r="K40" s="215">
        <f t="shared" ref="K40:K62" si="13">I40/$I$62</f>
        <v>0.12380144842542655</v>
      </c>
      <c r="L40" s="52">
        <f t="shared" ref="L40:L62" si="14">(I40-H40)/H40</f>
        <v>-0.14784067070937126</v>
      </c>
      <c r="N40" s="40">
        <f t="shared" si="8"/>
        <v>2.4288692646617478</v>
      </c>
      <c r="O40" s="143">
        <f t="shared" si="8"/>
        <v>2.3215174682193975</v>
      </c>
      <c r="P40" s="52">
        <f t="shared" ref="P40:P62" si="15">(O40-N40)/N40</f>
        <v>-4.4198260484514147E-2</v>
      </c>
    </row>
    <row r="41" spans="1:17" ht="20.100000000000001" customHeight="1" x14ac:dyDescent="0.25">
      <c r="A41" s="38" t="s">
        <v>170</v>
      </c>
      <c r="B41" s="19">
        <v>16003.369999999999</v>
      </c>
      <c r="C41" s="140">
        <v>10709.799999999996</v>
      </c>
      <c r="D41" s="247">
        <f t="shared" si="9"/>
        <v>0.11352956190931833</v>
      </c>
      <c r="E41" s="215">
        <f t="shared" si="10"/>
        <v>8.4843149734398701E-2</v>
      </c>
      <c r="F41" s="52">
        <f t="shared" si="11"/>
        <v>-0.33077845478796053</v>
      </c>
      <c r="H41" s="19">
        <v>4089.1160000000004</v>
      </c>
      <c r="I41" s="140">
        <v>4073.6339999999996</v>
      </c>
      <c r="J41" s="247">
        <f t="shared" si="12"/>
        <v>0.10474671277816262</v>
      </c>
      <c r="K41" s="215">
        <f t="shared" si="13"/>
        <v>0.11775463533599338</v>
      </c>
      <c r="L41" s="52">
        <f t="shared" si="14"/>
        <v>-3.7861483998010521E-3</v>
      </c>
      <c r="N41" s="40">
        <f t="shared" si="8"/>
        <v>2.5551593195683164</v>
      </c>
      <c r="O41" s="143">
        <f t="shared" si="8"/>
        <v>3.803650861827486</v>
      </c>
      <c r="P41" s="52">
        <f t="shared" si="15"/>
        <v>0.48861592805496645</v>
      </c>
    </row>
    <row r="42" spans="1:17" ht="20.100000000000001" customHeight="1" x14ac:dyDescent="0.25">
      <c r="A42" s="38" t="s">
        <v>172</v>
      </c>
      <c r="B42" s="19">
        <v>14098.490000000002</v>
      </c>
      <c r="C42" s="140">
        <v>18666.8</v>
      </c>
      <c r="D42" s="247">
        <f t="shared" si="9"/>
        <v>0.10001614617939257</v>
      </c>
      <c r="E42" s="215">
        <f t="shared" si="10"/>
        <v>0.14787858853219241</v>
      </c>
      <c r="F42" s="52">
        <f t="shared" si="11"/>
        <v>0.32402831792624581</v>
      </c>
      <c r="H42" s="19">
        <v>3284.2280000000005</v>
      </c>
      <c r="I42" s="140">
        <v>4064.4560000000001</v>
      </c>
      <c r="J42" s="247">
        <f t="shared" si="12"/>
        <v>8.4128718044193293E-2</v>
      </c>
      <c r="K42" s="215">
        <f t="shared" si="13"/>
        <v>0.11748933117682894</v>
      </c>
      <c r="L42" s="52">
        <f t="shared" si="14"/>
        <v>0.23756815909248671</v>
      </c>
      <c r="N42" s="40">
        <f t="shared" si="8"/>
        <v>2.3294891864306035</v>
      </c>
      <c r="O42" s="143">
        <f t="shared" si="8"/>
        <v>2.1773715902029274</v>
      </c>
      <c r="P42" s="52">
        <f t="shared" si="15"/>
        <v>-6.5300838103807962E-2</v>
      </c>
    </row>
    <row r="43" spans="1:17" ht="20.100000000000001" customHeight="1" x14ac:dyDescent="0.25">
      <c r="A43" s="38" t="s">
        <v>171</v>
      </c>
      <c r="B43" s="19">
        <v>11824.699999999999</v>
      </c>
      <c r="C43" s="140">
        <v>7990.9599999999991</v>
      </c>
      <c r="D43" s="247">
        <f t="shared" si="9"/>
        <v>8.3885644755393174E-2</v>
      </c>
      <c r="E43" s="215">
        <f t="shared" si="10"/>
        <v>6.330447027970558E-2</v>
      </c>
      <c r="F43" s="52">
        <f t="shared" si="11"/>
        <v>-0.32421456781144553</v>
      </c>
      <c r="H43" s="19">
        <v>4420.9030000000002</v>
      </c>
      <c r="I43" s="140">
        <v>3087.1929999999988</v>
      </c>
      <c r="J43" s="247">
        <f t="shared" si="12"/>
        <v>0.11324576186176119</v>
      </c>
      <c r="K43" s="215">
        <f t="shared" si="13"/>
        <v>8.9240046093201145E-2</v>
      </c>
      <c r="L43" s="52">
        <f t="shared" si="14"/>
        <v>-0.3016827105231672</v>
      </c>
      <c r="N43" s="40">
        <f t="shared" si="8"/>
        <v>3.7387020389523631</v>
      </c>
      <c r="O43" s="143">
        <f t="shared" si="8"/>
        <v>3.863356843232852</v>
      </c>
      <c r="P43" s="52">
        <f t="shared" si="15"/>
        <v>3.3341732767615512E-2</v>
      </c>
    </row>
    <row r="44" spans="1:17" ht="20.100000000000001" customHeight="1" x14ac:dyDescent="0.25">
      <c r="A44" s="38" t="s">
        <v>176</v>
      </c>
      <c r="B44" s="19">
        <v>10963.22</v>
      </c>
      <c r="C44" s="140">
        <v>10388.380000000003</v>
      </c>
      <c r="D44" s="247">
        <f t="shared" si="9"/>
        <v>7.7774216537859014E-2</v>
      </c>
      <c r="E44" s="215">
        <f t="shared" si="10"/>
        <v>8.229685706902401E-2</v>
      </c>
      <c r="F44" s="52">
        <f t="shared" si="11"/>
        <v>-5.2433500376713828E-2</v>
      </c>
      <c r="H44" s="19">
        <v>2094.4740000000002</v>
      </c>
      <c r="I44" s="140">
        <v>1902.1999999999996</v>
      </c>
      <c r="J44" s="247">
        <f t="shared" si="12"/>
        <v>5.3652003635829691E-2</v>
      </c>
      <c r="K44" s="215">
        <f t="shared" si="13"/>
        <v>5.4986006925542792E-2</v>
      </c>
      <c r="L44" s="52">
        <f t="shared" si="14"/>
        <v>-9.1800614378598419E-2</v>
      </c>
      <c r="N44" s="40">
        <f t="shared" si="8"/>
        <v>1.910455140004488</v>
      </c>
      <c r="O44" s="143">
        <f t="shared" si="8"/>
        <v>1.8310843461636936</v>
      </c>
      <c r="P44" s="52">
        <f t="shared" si="15"/>
        <v>-4.1545489437981732E-2</v>
      </c>
    </row>
    <row r="45" spans="1:17" ht="20.100000000000001" customHeight="1" x14ac:dyDescent="0.25">
      <c r="A45" s="38" t="s">
        <v>177</v>
      </c>
      <c r="B45" s="19">
        <v>10029</v>
      </c>
      <c r="C45" s="140">
        <v>7596.6100000000015</v>
      </c>
      <c r="D45" s="247">
        <f t="shared" si="9"/>
        <v>7.1146763237277741E-2</v>
      </c>
      <c r="E45" s="215">
        <f t="shared" si="10"/>
        <v>6.0180425377115439E-2</v>
      </c>
      <c r="F45" s="52">
        <f t="shared" si="11"/>
        <v>-0.24253564662478796</v>
      </c>
      <c r="H45" s="19">
        <v>2553.3199999999993</v>
      </c>
      <c r="I45" s="140">
        <v>1838.1980000000001</v>
      </c>
      <c r="J45" s="247">
        <f t="shared" si="12"/>
        <v>6.5405793494422285E-2</v>
      </c>
      <c r="K45" s="215">
        <f t="shared" si="13"/>
        <v>5.3135931005424741E-2</v>
      </c>
      <c r="L45" s="52">
        <f t="shared" si="14"/>
        <v>-0.28007535287390511</v>
      </c>
      <c r="N45" s="40">
        <f t="shared" si="8"/>
        <v>2.5459367833283468</v>
      </c>
      <c r="O45" s="143">
        <f t="shared" si="8"/>
        <v>2.4197609196733803</v>
      </c>
      <c r="P45" s="52">
        <f t="shared" si="15"/>
        <v>-4.9559700178421047E-2</v>
      </c>
    </row>
    <row r="46" spans="1:17" ht="20.100000000000001" customHeight="1" x14ac:dyDescent="0.25">
      <c r="A46" s="38" t="s">
        <v>178</v>
      </c>
      <c r="B46" s="19">
        <v>4021.0600000000004</v>
      </c>
      <c r="C46" s="140">
        <v>3990.1900000000005</v>
      </c>
      <c r="D46" s="247">
        <f t="shared" si="9"/>
        <v>2.8525815513300239E-2</v>
      </c>
      <c r="E46" s="215">
        <f t="shared" si="10"/>
        <v>3.1610327703477242E-2</v>
      </c>
      <c r="F46" s="52">
        <f t="shared" si="11"/>
        <v>-7.6770801728897079E-3</v>
      </c>
      <c r="H46" s="19">
        <v>1787.88</v>
      </c>
      <c r="I46" s="140">
        <v>1672.5989999999999</v>
      </c>
      <c r="J46" s="247">
        <f t="shared" si="12"/>
        <v>4.5798297930853854E-2</v>
      </c>
      <c r="K46" s="215">
        <f t="shared" si="13"/>
        <v>4.8349038059960027E-2</v>
      </c>
      <c r="L46" s="52">
        <f t="shared" si="14"/>
        <v>-6.4479159675146072E-2</v>
      </c>
      <c r="N46" s="40">
        <f t="shared" si="8"/>
        <v>4.4462902816670233</v>
      </c>
      <c r="O46" s="143">
        <f t="shared" si="8"/>
        <v>4.191777835140682</v>
      </c>
      <c r="P46" s="52">
        <f t="shared" si="15"/>
        <v>-5.7241527296530523E-2</v>
      </c>
    </row>
    <row r="47" spans="1:17" ht="20.100000000000001" customHeight="1" x14ac:dyDescent="0.25">
      <c r="A47" s="38" t="s">
        <v>179</v>
      </c>
      <c r="B47" s="19">
        <v>5360.5400000000009</v>
      </c>
      <c r="C47" s="140">
        <v>5182.6600000000008</v>
      </c>
      <c r="D47" s="247">
        <f t="shared" si="9"/>
        <v>3.8028225167410203E-2</v>
      </c>
      <c r="E47" s="215">
        <f t="shared" si="10"/>
        <v>4.1057087751636731E-2</v>
      </c>
      <c r="F47" s="52">
        <f t="shared" si="11"/>
        <v>-3.3183224078171245E-2</v>
      </c>
      <c r="H47" s="19">
        <v>1187.5040000000001</v>
      </c>
      <c r="I47" s="140">
        <v>1212.0609999999999</v>
      </c>
      <c r="J47" s="247">
        <f t="shared" si="12"/>
        <v>3.041907845385634E-2</v>
      </c>
      <c r="K47" s="215">
        <f t="shared" si="13"/>
        <v>3.5036481200809766E-2</v>
      </c>
      <c r="L47" s="52">
        <f t="shared" si="14"/>
        <v>2.067950929007379E-2</v>
      </c>
      <c r="N47" s="40">
        <f t="shared" si="8"/>
        <v>2.2152693571916258</v>
      </c>
      <c r="O47" s="143">
        <f t="shared" si="8"/>
        <v>2.3386851539556903</v>
      </c>
      <c r="P47" s="52">
        <f t="shared" si="15"/>
        <v>5.5711417829804259E-2</v>
      </c>
    </row>
    <row r="48" spans="1:17" ht="20.100000000000001" customHeight="1" x14ac:dyDescent="0.25">
      <c r="A48" s="38" t="s">
        <v>180</v>
      </c>
      <c r="B48" s="19">
        <v>4234.55</v>
      </c>
      <c r="C48" s="140">
        <v>4968.38</v>
      </c>
      <c r="D48" s="247">
        <f t="shared" si="9"/>
        <v>3.0040335653247034E-2</v>
      </c>
      <c r="E48" s="215">
        <f t="shared" si="10"/>
        <v>3.9359559308053557E-2</v>
      </c>
      <c r="F48" s="52">
        <f t="shared" si="11"/>
        <v>0.17329586378717926</v>
      </c>
      <c r="H48" s="19">
        <v>1052.5600000000002</v>
      </c>
      <c r="I48" s="140">
        <v>1108.3509999999999</v>
      </c>
      <c r="J48" s="247">
        <f t="shared" si="12"/>
        <v>2.6962355678289109E-2</v>
      </c>
      <c r="K48" s="215">
        <f t="shared" si="13"/>
        <v>3.2038584671397481E-2</v>
      </c>
      <c r="L48" s="52">
        <f t="shared" si="14"/>
        <v>5.3005054343695089E-2</v>
      </c>
      <c r="N48" s="40">
        <f t="shared" si="8"/>
        <v>2.4856478256249193</v>
      </c>
      <c r="O48" s="143">
        <f t="shared" si="8"/>
        <v>2.2308096401643991</v>
      </c>
      <c r="P48" s="52">
        <f t="shared" si="15"/>
        <v>-0.10252385025479265</v>
      </c>
    </row>
    <row r="49" spans="1:16" ht="20.100000000000001" customHeight="1" x14ac:dyDescent="0.25">
      <c r="A49" s="38" t="s">
        <v>188</v>
      </c>
      <c r="B49" s="19">
        <v>2933.1700000000005</v>
      </c>
      <c r="C49" s="140">
        <v>3512.71</v>
      </c>
      <c r="D49" s="247">
        <f t="shared" si="9"/>
        <v>2.0808211339583809E-2</v>
      </c>
      <c r="E49" s="215">
        <f t="shared" si="10"/>
        <v>2.7827726054970196E-2</v>
      </c>
      <c r="F49" s="52">
        <f t="shared" si="11"/>
        <v>0.19758145624017681</v>
      </c>
      <c r="H49" s="19">
        <v>823.91499999999996</v>
      </c>
      <c r="I49" s="140">
        <v>785.15699999999993</v>
      </c>
      <c r="J49" s="247">
        <f t="shared" si="12"/>
        <v>2.1105389981262414E-2</v>
      </c>
      <c r="K49" s="215">
        <f t="shared" si="13"/>
        <v>2.2696166669981289E-2</v>
      </c>
      <c r="L49" s="52">
        <f t="shared" si="14"/>
        <v>-4.7041260324183973E-2</v>
      </c>
      <c r="N49" s="40">
        <f t="shared" si="8"/>
        <v>2.8089575442268937</v>
      </c>
      <c r="O49" s="143">
        <f t="shared" si="8"/>
        <v>2.2351887858661827</v>
      </c>
      <c r="P49" s="52">
        <f t="shared" si="15"/>
        <v>-0.20426394821806704</v>
      </c>
    </row>
    <row r="50" spans="1:16" ht="20.100000000000001" customHeight="1" x14ac:dyDescent="0.25">
      <c r="A50" s="38" t="s">
        <v>184</v>
      </c>
      <c r="B50" s="19">
        <v>1593.4299999999998</v>
      </c>
      <c r="C50" s="140">
        <v>3095.2999999999997</v>
      </c>
      <c r="D50" s="247">
        <f t="shared" si="9"/>
        <v>1.1303957218583655E-2</v>
      </c>
      <c r="E50" s="215">
        <f t="shared" si="10"/>
        <v>2.4520999586629479E-2</v>
      </c>
      <c r="F50" s="52">
        <f t="shared" si="11"/>
        <v>0.94253905097807877</v>
      </c>
      <c r="H50" s="19">
        <v>558.97099999999989</v>
      </c>
      <c r="I50" s="140">
        <v>772.43400000000008</v>
      </c>
      <c r="J50" s="247">
        <f t="shared" si="12"/>
        <v>1.4318589834165214E-2</v>
      </c>
      <c r="K50" s="215">
        <f t="shared" si="13"/>
        <v>2.2328388851605895E-2</v>
      </c>
      <c r="L50" s="52">
        <f t="shared" si="14"/>
        <v>0.38188564344125231</v>
      </c>
      <c r="N50" s="40">
        <f t="shared" si="8"/>
        <v>3.5079733656326284</v>
      </c>
      <c r="O50" s="143">
        <f t="shared" si="8"/>
        <v>2.4955060898782029</v>
      </c>
      <c r="P50" s="52">
        <f t="shared" si="15"/>
        <v>-0.28861886058585767</v>
      </c>
    </row>
    <row r="51" spans="1:16" ht="20.100000000000001" customHeight="1" x14ac:dyDescent="0.25">
      <c r="A51" s="38" t="s">
        <v>183</v>
      </c>
      <c r="B51" s="19">
        <v>2764.6000000000004</v>
      </c>
      <c r="C51" s="140">
        <v>1667.7099999999994</v>
      </c>
      <c r="D51" s="247">
        <f t="shared" si="9"/>
        <v>1.9612358325434051E-2</v>
      </c>
      <c r="E51" s="215">
        <f t="shared" si="10"/>
        <v>1.3211616392794829E-2</v>
      </c>
      <c r="F51" s="52">
        <f t="shared" si="11"/>
        <v>-0.39676264197352268</v>
      </c>
      <c r="H51" s="19">
        <v>966.41000000000008</v>
      </c>
      <c r="I51" s="140">
        <v>606.2299999999999</v>
      </c>
      <c r="J51" s="247">
        <f t="shared" si="12"/>
        <v>2.4755539020155978E-2</v>
      </c>
      <c r="K51" s="215">
        <f t="shared" si="13"/>
        <v>1.7524007453722956E-2</v>
      </c>
      <c r="L51" s="52">
        <f t="shared" si="14"/>
        <v>-0.37269895799919306</v>
      </c>
      <c r="N51" s="40">
        <f t="shared" si="8"/>
        <v>3.4956594082326555</v>
      </c>
      <c r="O51" s="143">
        <f t="shared" si="8"/>
        <v>3.6351044246301822</v>
      </c>
      <c r="P51" s="52">
        <f t="shared" si="15"/>
        <v>3.9890904722902534E-2</v>
      </c>
    </row>
    <row r="52" spans="1:16" ht="20.100000000000001" customHeight="1" x14ac:dyDescent="0.25">
      <c r="A52" s="38" t="s">
        <v>190</v>
      </c>
      <c r="B52" s="19">
        <v>662.82</v>
      </c>
      <c r="C52" s="140">
        <v>781.86000000000013</v>
      </c>
      <c r="D52" s="247">
        <f t="shared" si="9"/>
        <v>4.7021136313622931E-3</v>
      </c>
      <c r="E52" s="215">
        <f t="shared" si="10"/>
        <v>6.1939032522864111E-3</v>
      </c>
      <c r="F52" s="52">
        <f t="shared" si="11"/>
        <v>0.17959627048067359</v>
      </c>
      <c r="H52" s="19">
        <v>207.58199999999999</v>
      </c>
      <c r="I52" s="140">
        <v>256.72500000000002</v>
      </c>
      <c r="J52" s="247">
        <f t="shared" si="12"/>
        <v>5.3174163148994921E-3</v>
      </c>
      <c r="K52" s="215">
        <f t="shared" si="13"/>
        <v>7.4210296645778459E-3</v>
      </c>
      <c r="L52" s="52">
        <f t="shared" si="14"/>
        <v>0.2367401797843745</v>
      </c>
      <c r="N52" s="40">
        <f t="shared" ref="N52:N53" si="16">(H52/B52)*10</f>
        <v>3.1318004888204936</v>
      </c>
      <c r="O52" s="143">
        <f t="shared" ref="O52:O53" si="17">(I52/C52)*10</f>
        <v>3.2835162305272041</v>
      </c>
      <c r="P52" s="52">
        <f t="shared" ref="P52:P53" si="18">(O52-N52)/N52</f>
        <v>4.8443616459058057E-2</v>
      </c>
    </row>
    <row r="53" spans="1:16" ht="20.100000000000001" customHeight="1" x14ac:dyDescent="0.25">
      <c r="A53" s="38" t="s">
        <v>193</v>
      </c>
      <c r="B53" s="19">
        <v>786.83</v>
      </c>
      <c r="C53" s="140">
        <v>364.32</v>
      </c>
      <c r="D53" s="247">
        <f t="shared" si="9"/>
        <v>5.5818533969475776E-3</v>
      </c>
      <c r="E53" s="215">
        <f t="shared" si="10"/>
        <v>2.8861469225602856E-3</v>
      </c>
      <c r="F53" s="52">
        <f t="shared" si="11"/>
        <v>-0.53697749196141487</v>
      </c>
      <c r="H53" s="19">
        <v>179.89300000000003</v>
      </c>
      <c r="I53" s="140">
        <v>140.10299999999998</v>
      </c>
      <c r="J53" s="247">
        <f t="shared" si="12"/>
        <v>4.6081354507433907E-3</v>
      </c>
      <c r="K53" s="215">
        <f t="shared" si="13"/>
        <v>4.0498919820677751E-3</v>
      </c>
      <c r="L53" s="52">
        <f t="shared" si="14"/>
        <v>-0.22118703896204989</v>
      </c>
      <c r="N53" s="40">
        <f t="shared" si="16"/>
        <v>2.2863007256967833</v>
      </c>
      <c r="O53" s="143">
        <f t="shared" si="17"/>
        <v>3.8456027667984181</v>
      </c>
      <c r="P53" s="52">
        <f t="shared" si="18"/>
        <v>0.6820196589083507</v>
      </c>
    </row>
    <row r="54" spans="1:16" ht="20.100000000000001" customHeight="1" x14ac:dyDescent="0.25">
      <c r="A54" s="38" t="s">
        <v>192</v>
      </c>
      <c r="B54" s="19">
        <v>614.1</v>
      </c>
      <c r="C54" s="140">
        <v>430.84999999999997</v>
      </c>
      <c r="D54" s="247">
        <f t="shared" si="9"/>
        <v>4.3564889125548177E-3</v>
      </c>
      <c r="E54" s="215">
        <f t="shared" si="10"/>
        <v>3.4131982915708691E-3</v>
      </c>
      <c r="F54" s="52">
        <f t="shared" si="11"/>
        <v>-0.29840416870216585</v>
      </c>
      <c r="H54" s="19">
        <v>156.19400000000002</v>
      </c>
      <c r="I54" s="140">
        <v>132.79300000000001</v>
      </c>
      <c r="J54" s="247">
        <f t="shared" si="12"/>
        <v>4.0010623459134764E-3</v>
      </c>
      <c r="K54" s="215">
        <f t="shared" si="13"/>
        <v>3.8385852264029049E-3</v>
      </c>
      <c r="L54" s="52">
        <f t="shared" si="14"/>
        <v>-0.14982009552223521</v>
      </c>
      <c r="N54" s="40">
        <f t="shared" ref="N54" si="19">(H54/B54)*10</f>
        <v>2.5434619768767304</v>
      </c>
      <c r="O54" s="143">
        <f t="shared" ref="O54" si="20">(I54/C54)*10</f>
        <v>3.0821167459672743</v>
      </c>
      <c r="P54" s="52">
        <f t="shared" ref="P54" si="21">(O54-N54)/N54</f>
        <v>0.21178015397422625</v>
      </c>
    </row>
    <row r="55" spans="1:16" ht="20.100000000000001" customHeight="1" x14ac:dyDescent="0.25">
      <c r="A55" s="38" t="s">
        <v>194</v>
      </c>
      <c r="B55" s="19">
        <v>392.73000000000008</v>
      </c>
      <c r="C55" s="140">
        <v>408.62</v>
      </c>
      <c r="D55" s="247">
        <f t="shared" si="9"/>
        <v>2.7860672376284869E-3</v>
      </c>
      <c r="E55" s="215">
        <f t="shared" si="10"/>
        <v>3.2370919946656347E-3</v>
      </c>
      <c r="F55" s="52">
        <f t="shared" si="11"/>
        <v>4.0460367173375922E-2</v>
      </c>
      <c r="H55" s="19">
        <v>183.953</v>
      </c>
      <c r="I55" s="140">
        <v>97.378</v>
      </c>
      <c r="J55" s="247">
        <f t="shared" si="12"/>
        <v>4.7121363286542484E-3</v>
      </c>
      <c r="K55" s="215">
        <f t="shared" si="13"/>
        <v>2.8148603629458034E-3</v>
      </c>
      <c r="L55" s="52">
        <f t="shared" si="14"/>
        <v>-0.47063652128532835</v>
      </c>
      <c r="N55" s="40">
        <f t="shared" si="8"/>
        <v>4.6839558984544087</v>
      </c>
      <c r="O55" s="143">
        <f t="shared" si="8"/>
        <v>2.3830943174587635</v>
      </c>
      <c r="P55" s="52">
        <f t="shared" si="15"/>
        <v>-0.49122187118688998</v>
      </c>
    </row>
    <row r="56" spans="1:16" ht="20.100000000000001" customHeight="1" x14ac:dyDescent="0.25">
      <c r="A56" s="38" t="s">
        <v>189</v>
      </c>
      <c r="B56" s="19">
        <v>403.97999999999996</v>
      </c>
      <c r="C56" s="140">
        <v>160.49</v>
      </c>
      <c r="D56" s="247">
        <f t="shared" si="9"/>
        <v>2.8658759011462222E-3</v>
      </c>
      <c r="E56" s="215">
        <f t="shared" si="10"/>
        <v>1.2714034903428312E-3</v>
      </c>
      <c r="F56" s="52">
        <f t="shared" si="11"/>
        <v>-0.60272785781474325</v>
      </c>
      <c r="H56" s="19">
        <v>168.77</v>
      </c>
      <c r="I56" s="140">
        <v>84.99</v>
      </c>
      <c r="J56" s="247">
        <f t="shared" si="12"/>
        <v>4.3232089076393294E-3</v>
      </c>
      <c r="K56" s="215">
        <f t="shared" si="13"/>
        <v>2.4567662330995071E-3</v>
      </c>
      <c r="L56" s="52">
        <f t="shared" si="14"/>
        <v>-0.49641523967529783</v>
      </c>
      <c r="N56" s="40">
        <f t="shared" ref="N56" si="22">(H56/B56)*10</f>
        <v>4.177682063468489</v>
      </c>
      <c r="O56" s="143">
        <f t="shared" ref="O56" si="23">(I56/C56)*10</f>
        <v>5.2956570502835065</v>
      </c>
      <c r="P56" s="52">
        <f t="shared" ref="P56" si="24">(O56-N56)/N56</f>
        <v>0.26760652673670127</v>
      </c>
    </row>
    <row r="57" spans="1:16" ht="20.100000000000001" customHeight="1" x14ac:dyDescent="0.25">
      <c r="A57" s="38" t="s">
        <v>195</v>
      </c>
      <c r="B57" s="19">
        <v>238.5</v>
      </c>
      <c r="C57" s="140">
        <v>231.84000000000003</v>
      </c>
      <c r="D57" s="247">
        <f t="shared" si="9"/>
        <v>1.6919436665760038E-3</v>
      </c>
      <c r="E57" s="215">
        <f t="shared" si="10"/>
        <v>1.8366389507201821E-3</v>
      </c>
      <c r="F57" s="52">
        <f t="shared" si="11"/>
        <v>-2.7924528301886659E-2</v>
      </c>
      <c r="H57" s="19">
        <v>96.245000000000005</v>
      </c>
      <c r="I57" s="140">
        <v>74.929999999999993</v>
      </c>
      <c r="J57" s="247">
        <f t="shared" si="12"/>
        <v>2.465409974022322E-3</v>
      </c>
      <c r="K57" s="215">
        <f t="shared" si="13"/>
        <v>2.1659665118972356E-3</v>
      </c>
      <c r="L57" s="52">
        <f t="shared" si="14"/>
        <v>-0.22146605018442528</v>
      </c>
      <c r="N57" s="40">
        <f t="shared" ref="N57" si="25">(H57/B57)*10</f>
        <v>4.0354297693920334</v>
      </c>
      <c r="O57" s="143">
        <f t="shared" ref="O57" si="26">(I57/C57)*10</f>
        <v>3.2319703243616278</v>
      </c>
      <c r="P57" s="52">
        <f t="shared" ref="P57" si="27">(O57-N57)/N57</f>
        <v>-0.19910133268195931</v>
      </c>
    </row>
    <row r="58" spans="1:16" ht="20.100000000000001" customHeight="1" x14ac:dyDescent="0.25">
      <c r="A58" s="38" t="s">
        <v>191</v>
      </c>
      <c r="B58" s="19">
        <v>258.98</v>
      </c>
      <c r="C58" s="140">
        <v>130.4</v>
      </c>
      <c r="D58" s="247">
        <f t="shared" si="9"/>
        <v>1.8372309046954026E-3</v>
      </c>
      <c r="E58" s="215">
        <f t="shared" si="10"/>
        <v>1.0330301896735322E-3</v>
      </c>
      <c r="F58" s="52">
        <f t="shared" si="11"/>
        <v>-0.49648621515174918</v>
      </c>
      <c r="H58" s="19">
        <v>82.826999999999998</v>
      </c>
      <c r="I58" s="140">
        <v>67.228999999999999</v>
      </c>
      <c r="J58" s="247">
        <f t="shared" si="12"/>
        <v>2.121694757320867E-3</v>
      </c>
      <c r="K58" s="215">
        <f t="shared" si="13"/>
        <v>1.9433573018595926E-3</v>
      </c>
      <c r="L58" s="52">
        <f t="shared" si="14"/>
        <v>-0.18832023374020548</v>
      </c>
      <c r="N58" s="40">
        <f t="shared" ref="N58" si="28">(H58/B58)*10</f>
        <v>3.1982006332535331</v>
      </c>
      <c r="O58" s="143">
        <f t="shared" ref="O58" si="29">(I58/C58)*10</f>
        <v>5.1555981595092026</v>
      </c>
      <c r="P58" s="52">
        <f t="shared" ref="P58" si="30">(O58-N58)/N58</f>
        <v>0.61203087320522687</v>
      </c>
    </row>
    <row r="59" spans="1:16" ht="20.100000000000001" customHeight="1" x14ac:dyDescent="0.25">
      <c r="A59" s="38" t="s">
        <v>196</v>
      </c>
      <c r="B59" s="19">
        <v>58.240000000000009</v>
      </c>
      <c r="C59" s="140">
        <v>40.359999999999992</v>
      </c>
      <c r="D59" s="247">
        <f t="shared" si="9"/>
        <v>4.1316058340203977E-4</v>
      </c>
      <c r="E59" s="215">
        <f t="shared" si="10"/>
        <v>3.1973235011674656E-4</v>
      </c>
      <c r="F59" s="52">
        <f t="shared" si="11"/>
        <v>-0.30700549450549475</v>
      </c>
      <c r="H59" s="19">
        <v>44.516999999999989</v>
      </c>
      <c r="I59" s="140">
        <v>23.301999999999996</v>
      </c>
      <c r="J59" s="247">
        <f t="shared" si="12"/>
        <v>1.1403465719107659E-3</v>
      </c>
      <c r="K59" s="215">
        <f t="shared" si="13"/>
        <v>6.7358003016454535E-4</v>
      </c>
      <c r="L59" s="52">
        <f t="shared" si="14"/>
        <v>-0.47655951658916812</v>
      </c>
      <c r="N59" s="40">
        <f t="shared" ref="N59" si="31">(H59/B59)*10</f>
        <v>7.6437156593406561</v>
      </c>
      <c r="O59" s="143">
        <f t="shared" ref="O59" si="32">(I59/C59)*10</f>
        <v>5.7735381565906838</v>
      </c>
      <c r="P59" s="52">
        <f t="shared" ref="P59" si="33">(O59-N59)/N59</f>
        <v>-0.24466863840815517</v>
      </c>
    </row>
    <row r="60" spans="1:16" ht="20.100000000000001" customHeight="1" x14ac:dyDescent="0.25">
      <c r="A60" s="38" t="s">
        <v>213</v>
      </c>
      <c r="B60" s="19">
        <v>0.09</v>
      </c>
      <c r="C60" s="140">
        <v>33.07</v>
      </c>
      <c r="D60" s="247">
        <f t="shared" si="9"/>
        <v>6.3846930814188824E-7</v>
      </c>
      <c r="E60" s="215">
        <f t="shared" si="10"/>
        <v>2.6198089242717571E-4</v>
      </c>
      <c r="F60" s="52">
        <f t="shared" si="11"/>
        <v>366.4444444444444</v>
      </c>
      <c r="H60" s="19">
        <v>9.2999999999999999E-2</v>
      </c>
      <c r="I60" s="140">
        <v>21.305</v>
      </c>
      <c r="J60" s="247">
        <f t="shared" si="12"/>
        <v>2.3822861196329778E-6</v>
      </c>
      <c r="K60" s="215">
        <f t="shared" si="13"/>
        <v>6.1585368391793159E-4</v>
      </c>
      <c r="L60" s="52">
        <f t="shared" si="14"/>
        <v>228.08602150537635</v>
      </c>
      <c r="N60" s="40">
        <f t="shared" si="8"/>
        <v>10.333333333333334</v>
      </c>
      <c r="O60" s="143">
        <f t="shared" si="8"/>
        <v>6.4423949198669481</v>
      </c>
      <c r="P60" s="52">
        <f t="shared" si="15"/>
        <v>-0.37654242710965019</v>
      </c>
    </row>
    <row r="61" spans="1:16" ht="20.100000000000001" customHeight="1" thickBot="1" x14ac:dyDescent="0.3">
      <c r="A61" s="8" t="s">
        <v>17</v>
      </c>
      <c r="B61" s="19">
        <f>B62-SUM(B39:B60)</f>
        <v>266.01999999998952</v>
      </c>
      <c r="C61" s="140">
        <f>C62-SUM(C39:C60)</f>
        <v>86.16999999996915</v>
      </c>
      <c r="D61" s="247">
        <f t="shared" si="9"/>
        <v>1.8871733927988714E-3</v>
      </c>
      <c r="E61" s="215">
        <f t="shared" si="10"/>
        <v>6.8263965831392949E-4</v>
      </c>
      <c r="F61" s="52">
        <f t="shared" si="11"/>
        <v>-0.67607698669283312</v>
      </c>
      <c r="H61" s="19">
        <f>H62-SUM(H39:H60)</f>
        <v>144.62099999999919</v>
      </c>
      <c r="I61" s="140">
        <f>I62-SUM(I39:I60)</f>
        <v>47.902999999983876</v>
      </c>
      <c r="J61" s="247">
        <f t="shared" si="12"/>
        <v>3.7046086119079452E-3</v>
      </c>
      <c r="K61" s="215">
        <f t="shared" si="13"/>
        <v>1.3847096465952006E-3</v>
      </c>
      <c r="L61" s="52">
        <f t="shared" si="14"/>
        <v>-0.66876871270435034</v>
      </c>
      <c r="N61" s="40">
        <f t="shared" si="8"/>
        <v>5.4364709420346173</v>
      </c>
      <c r="O61" s="143">
        <f t="shared" si="8"/>
        <v>5.5591273064872961</v>
      </c>
      <c r="P61" s="52">
        <f t="shared" si="15"/>
        <v>2.2561762172644714E-2</v>
      </c>
    </row>
    <row r="62" spans="1:16" s="1" customFormat="1" ht="26.25" customHeight="1" thickBot="1" x14ac:dyDescent="0.3">
      <c r="A62" s="12" t="s">
        <v>18</v>
      </c>
      <c r="B62" s="17">
        <v>140962.14000000001</v>
      </c>
      <c r="C62" s="145">
        <v>126230.58000000002</v>
      </c>
      <c r="D62" s="253">
        <f>SUM(D39:D61)</f>
        <v>0.99999999999999989</v>
      </c>
      <c r="E62" s="254">
        <f>SUM(E39:E61)</f>
        <v>0.99999999999999933</v>
      </c>
      <c r="F62" s="57">
        <f t="shared" si="11"/>
        <v>-0.10450721023389682</v>
      </c>
      <c r="H62" s="17">
        <v>39038.132000000012</v>
      </c>
      <c r="I62" s="145">
        <v>34594.255999999987</v>
      </c>
      <c r="J62" s="253">
        <f t="shared" si="12"/>
        <v>1</v>
      </c>
      <c r="K62" s="254">
        <f t="shared" si="13"/>
        <v>1</v>
      </c>
      <c r="L62" s="57">
        <f t="shared" si="14"/>
        <v>-0.11383423776527074</v>
      </c>
      <c r="N62" s="37">
        <f t="shared" si="8"/>
        <v>2.7694054587990795</v>
      </c>
      <c r="O62" s="150">
        <f t="shared" si="8"/>
        <v>2.7405606470318036</v>
      </c>
      <c r="P62" s="57">
        <f t="shared" si="15"/>
        <v>-1.0415524991340254E-2</v>
      </c>
    </row>
    <row r="64" spans="1:16" ht="15.75" thickBot="1" x14ac:dyDescent="0.3"/>
    <row r="65" spans="1:16" x14ac:dyDescent="0.25">
      <c r="A65" s="365" t="s">
        <v>15</v>
      </c>
      <c r="B65" s="353" t="s">
        <v>1</v>
      </c>
      <c r="C65" s="351"/>
      <c r="D65" s="353" t="s">
        <v>104</v>
      </c>
      <c r="E65" s="351"/>
      <c r="F65" s="130" t="s">
        <v>0</v>
      </c>
      <c r="H65" s="363" t="s">
        <v>19</v>
      </c>
      <c r="I65" s="364"/>
      <c r="J65" s="353" t="s">
        <v>104</v>
      </c>
      <c r="K65" s="354"/>
      <c r="L65" s="130" t="s">
        <v>0</v>
      </c>
      <c r="N65" s="361" t="s">
        <v>22</v>
      </c>
      <c r="O65" s="351"/>
      <c r="P65" s="130" t="s">
        <v>0</v>
      </c>
    </row>
    <row r="66" spans="1:16" x14ac:dyDescent="0.25">
      <c r="A66" s="366"/>
      <c r="B66" s="356" t="str">
        <f>B37</f>
        <v>mar</v>
      </c>
      <c r="C66" s="358"/>
      <c r="D66" s="356" t="str">
        <f>B66</f>
        <v>mar</v>
      </c>
      <c r="E66" s="358"/>
      <c r="F66" s="131" t="str">
        <f>F5</f>
        <v>2024 /2023</v>
      </c>
      <c r="H66" s="359" t="str">
        <f>B66</f>
        <v>mar</v>
      </c>
      <c r="I66" s="358"/>
      <c r="J66" s="356" t="str">
        <f>B66</f>
        <v>mar</v>
      </c>
      <c r="K66" s="357"/>
      <c r="L66" s="131" t="str">
        <f>F66</f>
        <v>2024 /2023</v>
      </c>
      <c r="N66" s="359" t="str">
        <f>B66</f>
        <v>mar</v>
      </c>
      <c r="O66" s="357"/>
      <c r="P66" s="131" t="str">
        <f>L66</f>
        <v>2024 /2023</v>
      </c>
    </row>
    <row r="67" spans="1:16" ht="19.5" customHeight="1" thickBot="1" x14ac:dyDescent="0.3">
      <c r="A67" s="367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2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0">
        <f>L38</f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165</v>
      </c>
      <c r="B68" s="39">
        <v>26023.06</v>
      </c>
      <c r="C68" s="147">
        <v>19457.670000000002</v>
      </c>
      <c r="D68" s="247">
        <f>B68/$B$96</f>
        <v>0.17282842904546969</v>
      </c>
      <c r="E68" s="246">
        <f>C68/$C$96</f>
        <v>0.13361221298689066</v>
      </c>
      <c r="F68" s="52">
        <f>(C68-B68)/B68</f>
        <v>-0.2522912370797285</v>
      </c>
      <c r="H68" s="19">
        <v>10419.464</v>
      </c>
      <c r="I68" s="147">
        <v>7735.9269999999988</v>
      </c>
      <c r="J68" s="245">
        <f>H68/$H$96</f>
        <v>0.23726152595290739</v>
      </c>
      <c r="K68" s="246">
        <f>I68/$I$96</f>
        <v>0.1882454682748762</v>
      </c>
      <c r="L68" s="52">
        <f t="shared" ref="L68:L70" si="34">(I68-H68)/H68</f>
        <v>-0.2575503883885007</v>
      </c>
      <c r="N68" s="40">
        <f t="shared" ref="N68:O83" si="35">(H68/B68)*10</f>
        <v>4.0039349715214119</v>
      </c>
      <c r="O68" s="143">
        <f t="shared" si="35"/>
        <v>3.9757725359716751</v>
      </c>
      <c r="P68" s="52">
        <f t="shared" ref="P68:P69" si="36">(O68-N68)/N68</f>
        <v>-7.0336895454212638E-3</v>
      </c>
    </row>
    <row r="69" spans="1:16" ht="20.100000000000001" customHeight="1" x14ac:dyDescent="0.25">
      <c r="A69" s="38" t="s">
        <v>166</v>
      </c>
      <c r="B69" s="19">
        <v>17592.829999999998</v>
      </c>
      <c r="C69" s="140">
        <v>20637.669999999998</v>
      </c>
      <c r="D69" s="247">
        <f t="shared" ref="D69:D95" si="37">B69/$B$96</f>
        <v>0.11684026288084529</v>
      </c>
      <c r="E69" s="215">
        <f t="shared" ref="E69:E95" si="38">C69/$C$96</f>
        <v>0.1417150542481789</v>
      </c>
      <c r="F69" s="52">
        <f>(C69-B69)/B69</f>
        <v>0.17307278021785014</v>
      </c>
      <c r="H69" s="19">
        <v>5672.7180000000017</v>
      </c>
      <c r="I69" s="140">
        <v>6435.8629999999994</v>
      </c>
      <c r="J69" s="214">
        <f t="shared" ref="J69:J95" si="39">H69/$H$96</f>
        <v>0.12917341323704609</v>
      </c>
      <c r="K69" s="215">
        <f t="shared" ref="K69:K95" si="40">I69/$I$96</f>
        <v>0.15660980826059367</v>
      </c>
      <c r="L69" s="52">
        <f t="shared" si="34"/>
        <v>0.13452898592879065</v>
      </c>
      <c r="N69" s="40">
        <f t="shared" si="35"/>
        <v>3.2244488237537694</v>
      </c>
      <c r="O69" s="143">
        <f t="shared" si="35"/>
        <v>3.1185027185723966</v>
      </c>
      <c r="P69" s="52">
        <f t="shared" si="36"/>
        <v>-3.285712100650888E-2</v>
      </c>
    </row>
    <row r="70" spans="1:16" ht="20.100000000000001" customHeight="1" x14ac:dyDescent="0.25">
      <c r="A70" s="38" t="s">
        <v>167</v>
      </c>
      <c r="B70" s="19">
        <v>15460.739999999998</v>
      </c>
      <c r="C70" s="140">
        <v>15027.630000000003</v>
      </c>
      <c r="D70" s="247">
        <f t="shared" si="37"/>
        <v>0.10268029225158204</v>
      </c>
      <c r="E70" s="215">
        <f t="shared" si="38"/>
        <v>0.10319194951133347</v>
      </c>
      <c r="F70" s="52">
        <f>(C70-B70)/B70</f>
        <v>-2.8013536221422466E-2</v>
      </c>
      <c r="H70" s="19">
        <v>5135.228000000001</v>
      </c>
      <c r="I70" s="140">
        <v>4855.7169999999987</v>
      </c>
      <c r="J70" s="214">
        <f t="shared" si="39"/>
        <v>0.11693423302735122</v>
      </c>
      <c r="K70" s="215">
        <f t="shared" si="40"/>
        <v>0.11815865383363583</v>
      </c>
      <c r="L70" s="52">
        <f t="shared" si="34"/>
        <v>-5.4430105148204164E-2</v>
      </c>
      <c r="N70" s="40">
        <f t="shared" ref="N70" si="41">(H70/B70)*10</f>
        <v>3.3214632676055622</v>
      </c>
      <c r="O70" s="143">
        <f t="shared" ref="O70" si="42">(I70/C70)*10</f>
        <v>3.231192809511545</v>
      </c>
      <c r="P70" s="52">
        <f t="shared" ref="P70" si="43">(O70-N70)/N70</f>
        <v>-2.7177918532000828E-2</v>
      </c>
    </row>
    <row r="71" spans="1:16" ht="20.100000000000001" customHeight="1" x14ac:dyDescent="0.25">
      <c r="A71" s="38" t="s">
        <v>173</v>
      </c>
      <c r="B71" s="19">
        <v>3040.0099999999998</v>
      </c>
      <c r="C71" s="140">
        <v>15746.790000000005</v>
      </c>
      <c r="D71" s="247">
        <f t="shared" si="37"/>
        <v>2.0189791384353655E-2</v>
      </c>
      <c r="E71" s="215">
        <f t="shared" si="38"/>
        <v>0.10813028791935726</v>
      </c>
      <c r="F71" s="52">
        <f t="shared" ref="F71:F96" si="44">(C71-B71)/B71</f>
        <v>4.1798480926049599</v>
      </c>
      <c r="H71" s="19">
        <v>623.41399999999999</v>
      </c>
      <c r="I71" s="140">
        <v>3385.681</v>
      </c>
      <c r="J71" s="214">
        <f t="shared" si="39"/>
        <v>1.4195754881480066E-2</v>
      </c>
      <c r="K71" s="215">
        <f t="shared" si="40"/>
        <v>8.2386907900546535E-2</v>
      </c>
      <c r="L71" s="52">
        <f t="shared" ref="L71:L96" si="45">(I71-H71)/H71</f>
        <v>4.4308709781942657</v>
      </c>
      <c r="N71" s="40">
        <f t="shared" ref="N71" si="46">(H71/B71)*10</f>
        <v>2.050697201653942</v>
      </c>
      <c r="O71" s="143">
        <f t="shared" si="35"/>
        <v>2.1500769363152736</v>
      </c>
      <c r="P71" s="52">
        <f t="shared" ref="P71:P96" si="47">(O71-N71)/N71</f>
        <v>4.8461437691132189E-2</v>
      </c>
    </row>
    <row r="72" spans="1:16" ht="20.100000000000001" customHeight="1" x14ac:dyDescent="0.25">
      <c r="A72" s="38" t="s">
        <v>175</v>
      </c>
      <c r="B72" s="19">
        <v>18660.759999999995</v>
      </c>
      <c r="C72" s="140">
        <v>26890.420000000009</v>
      </c>
      <c r="D72" s="247">
        <f t="shared" si="37"/>
        <v>0.12393276715323016</v>
      </c>
      <c r="E72" s="215">
        <f t="shared" si="38"/>
        <v>0.18465152941472154</v>
      </c>
      <c r="F72" s="52">
        <f t="shared" si="44"/>
        <v>0.44101419234800815</v>
      </c>
      <c r="H72" s="19">
        <v>3125.8959999999988</v>
      </c>
      <c r="I72" s="140">
        <v>3350.2759999999998</v>
      </c>
      <c r="J72" s="214">
        <f t="shared" si="39"/>
        <v>7.1179751178188158E-2</v>
      </c>
      <c r="K72" s="215">
        <f t="shared" si="40"/>
        <v>8.152536528202492E-2</v>
      </c>
      <c r="L72" s="52">
        <f t="shared" si="45"/>
        <v>7.1781018946248082E-2</v>
      </c>
      <c r="N72" s="40">
        <f t="shared" si="35"/>
        <v>1.6751171977990176</v>
      </c>
      <c r="O72" s="143">
        <f t="shared" si="35"/>
        <v>1.2458994690302341</v>
      </c>
      <c r="P72" s="52">
        <f t="shared" si="47"/>
        <v>-0.25623146209276848</v>
      </c>
    </row>
    <row r="73" spans="1:16" ht="20.100000000000001" customHeight="1" x14ac:dyDescent="0.25">
      <c r="A73" s="38" t="s">
        <v>168</v>
      </c>
      <c r="B73" s="19">
        <v>12530.48</v>
      </c>
      <c r="C73" s="140">
        <v>8519.18</v>
      </c>
      <c r="D73" s="247">
        <f t="shared" si="37"/>
        <v>8.3219389786815104E-2</v>
      </c>
      <c r="E73" s="215">
        <f t="shared" si="38"/>
        <v>5.849962984435747E-2</v>
      </c>
      <c r="F73" s="52">
        <f t="shared" si="44"/>
        <v>-0.32012341107443604</v>
      </c>
      <c r="H73" s="19">
        <v>4871.7040000000006</v>
      </c>
      <c r="I73" s="140">
        <v>3333.7049999999999</v>
      </c>
      <c r="J73" s="214">
        <f t="shared" si="39"/>
        <v>0.1109335302690122</v>
      </c>
      <c r="K73" s="215">
        <f t="shared" si="40"/>
        <v>8.1122127809026154E-2</v>
      </c>
      <c r="L73" s="52">
        <f t="shared" si="45"/>
        <v>-0.31570042022257522</v>
      </c>
      <c r="N73" s="40">
        <f t="shared" si="35"/>
        <v>3.8878829861266295</v>
      </c>
      <c r="O73" s="143">
        <f t="shared" si="35"/>
        <v>3.9131759159919142</v>
      </c>
      <c r="P73" s="52">
        <f t="shared" si="47"/>
        <v>6.5055789887553065E-3</v>
      </c>
    </row>
    <row r="74" spans="1:16" ht="20.100000000000001" customHeight="1" x14ac:dyDescent="0.25">
      <c r="A74" s="38" t="s">
        <v>174</v>
      </c>
      <c r="B74" s="19">
        <v>8831.2499999999982</v>
      </c>
      <c r="C74" s="140">
        <v>7699.66</v>
      </c>
      <c r="D74" s="247">
        <f t="shared" si="37"/>
        <v>5.8651483107974377E-2</v>
      </c>
      <c r="E74" s="215">
        <f t="shared" si="38"/>
        <v>5.2872137920246483E-2</v>
      </c>
      <c r="F74" s="52">
        <f t="shared" si="44"/>
        <v>-0.12813474876150019</v>
      </c>
      <c r="H74" s="19">
        <v>3417.3069999999998</v>
      </c>
      <c r="I74" s="140">
        <v>2699.6209999999996</v>
      </c>
      <c r="J74" s="214">
        <f t="shared" si="39"/>
        <v>7.7815468575883756E-2</v>
      </c>
      <c r="K74" s="215">
        <f t="shared" si="40"/>
        <v>6.569237523954008E-2</v>
      </c>
      <c r="L74" s="52">
        <f t="shared" si="45"/>
        <v>-0.21001507912517084</v>
      </c>
      <c r="N74" s="40">
        <f t="shared" si="35"/>
        <v>3.8695620665251247</v>
      </c>
      <c r="O74" s="143">
        <f t="shared" si="35"/>
        <v>3.506156115984342</v>
      </c>
      <c r="P74" s="52">
        <f t="shared" si="47"/>
        <v>-9.3913973801981701E-2</v>
      </c>
    </row>
    <row r="75" spans="1:16" ht="20.100000000000001" customHeight="1" x14ac:dyDescent="0.25">
      <c r="A75" s="38" t="s">
        <v>181</v>
      </c>
      <c r="B75" s="19">
        <v>4251.9599999999991</v>
      </c>
      <c r="C75" s="140">
        <v>3552.3</v>
      </c>
      <c r="D75" s="247">
        <f t="shared" si="37"/>
        <v>2.8238783877229466E-2</v>
      </c>
      <c r="E75" s="215">
        <f t="shared" si="38"/>
        <v>2.4392985603791804E-2</v>
      </c>
      <c r="F75" s="52">
        <f t="shared" si="44"/>
        <v>-0.16454999576665799</v>
      </c>
      <c r="H75" s="19">
        <v>1275.424</v>
      </c>
      <c r="I75" s="140">
        <v>1234.21</v>
      </c>
      <c r="J75" s="214">
        <f t="shared" si="39"/>
        <v>2.9042669035274842E-2</v>
      </c>
      <c r="K75" s="215">
        <f t="shared" si="40"/>
        <v>3.0033173710084776E-2</v>
      </c>
      <c r="L75" s="52">
        <f t="shared" si="45"/>
        <v>-3.2313959906666287E-2</v>
      </c>
      <c r="N75" s="40">
        <f t="shared" si="35"/>
        <v>2.9996142955248879</v>
      </c>
      <c r="O75" s="143">
        <f t="shared" si="35"/>
        <v>3.4743968696337584</v>
      </c>
      <c r="P75" s="52">
        <f t="shared" si="47"/>
        <v>0.15828120795970224</v>
      </c>
    </row>
    <row r="76" spans="1:16" ht="20.100000000000001" customHeight="1" x14ac:dyDescent="0.25">
      <c r="A76" s="38" t="s">
        <v>185</v>
      </c>
      <c r="B76" s="19">
        <v>1709.8500000000001</v>
      </c>
      <c r="C76" s="140">
        <v>1987.5900000000001</v>
      </c>
      <c r="D76" s="247">
        <f t="shared" si="37"/>
        <v>1.1355724092531636E-2</v>
      </c>
      <c r="E76" s="215">
        <f t="shared" si="38"/>
        <v>1.3648412086884708E-2</v>
      </c>
      <c r="F76" s="52">
        <f t="shared" si="44"/>
        <v>0.162435301342223</v>
      </c>
      <c r="H76" s="19">
        <v>718.76499999999999</v>
      </c>
      <c r="I76" s="140">
        <v>980.88900000000012</v>
      </c>
      <c r="J76" s="214">
        <f t="shared" si="39"/>
        <v>1.6366991689931602E-2</v>
      </c>
      <c r="K76" s="215">
        <f t="shared" si="40"/>
        <v>2.3868879467279759E-2</v>
      </c>
      <c r="L76" s="52">
        <f t="shared" si="45"/>
        <v>0.36468665001773898</v>
      </c>
      <c r="N76" s="40">
        <f t="shared" si="35"/>
        <v>4.2036728367985496</v>
      </c>
      <c r="O76" s="143">
        <f t="shared" si="35"/>
        <v>4.9350670913015264</v>
      </c>
      <c r="P76" s="52">
        <f t="shared" si="47"/>
        <v>0.17398933810938413</v>
      </c>
    </row>
    <row r="77" spans="1:16" ht="20.100000000000001" customHeight="1" x14ac:dyDescent="0.25">
      <c r="A77" s="38" t="s">
        <v>182</v>
      </c>
      <c r="B77" s="19">
        <v>309.32</v>
      </c>
      <c r="C77" s="140">
        <v>321.21000000000009</v>
      </c>
      <c r="D77" s="247">
        <f t="shared" si="37"/>
        <v>2.0543045157773404E-3</v>
      </c>
      <c r="E77" s="215">
        <f t="shared" si="38"/>
        <v>2.2056895267274631E-3</v>
      </c>
      <c r="F77" s="52">
        <f t="shared" si="44"/>
        <v>3.8439156860209815E-2</v>
      </c>
      <c r="H77" s="19">
        <v>768.28300000000002</v>
      </c>
      <c r="I77" s="140">
        <v>824.76200000000006</v>
      </c>
      <c r="J77" s="214">
        <f t="shared" si="39"/>
        <v>1.7494565645956216E-2</v>
      </c>
      <c r="K77" s="215">
        <f t="shared" si="40"/>
        <v>2.006969674162172E-2</v>
      </c>
      <c r="L77" s="52">
        <f t="shared" si="45"/>
        <v>7.3513275706998643E-2</v>
      </c>
      <c r="N77" s="40">
        <f t="shared" si="35"/>
        <v>24.837805508858143</v>
      </c>
      <c r="O77" s="143">
        <f t="shared" si="35"/>
        <v>25.676722393449761</v>
      </c>
      <c r="P77" s="52">
        <f t="shared" si="47"/>
        <v>3.3775805366236075E-2</v>
      </c>
    </row>
    <row r="78" spans="1:16" ht="20.100000000000001" customHeight="1" x14ac:dyDescent="0.25">
      <c r="A78" s="38" t="s">
        <v>186</v>
      </c>
      <c r="B78" s="19">
        <v>2217.27</v>
      </c>
      <c r="C78" s="140">
        <v>2256.690000000001</v>
      </c>
      <c r="D78" s="247">
        <f t="shared" si="37"/>
        <v>1.4725681409859121E-2</v>
      </c>
      <c r="E78" s="215">
        <f t="shared" si="38"/>
        <v>1.5496271903336132E-2</v>
      </c>
      <c r="F78" s="52">
        <f t="shared" si="44"/>
        <v>1.7778619653899156E-2</v>
      </c>
      <c r="H78" s="19">
        <v>857.98699999999997</v>
      </c>
      <c r="I78" s="140">
        <v>798.28200000000015</v>
      </c>
      <c r="J78" s="214">
        <f t="shared" si="39"/>
        <v>1.9537214665529545E-2</v>
      </c>
      <c r="K78" s="215">
        <f t="shared" si="40"/>
        <v>1.9425334404707385E-2</v>
      </c>
      <c r="L78" s="52">
        <f t="shared" si="45"/>
        <v>-6.9587301439298976E-2</v>
      </c>
      <c r="N78" s="40">
        <f t="shared" si="35"/>
        <v>3.8695648252129873</v>
      </c>
      <c r="O78" s="143">
        <f t="shared" si="35"/>
        <v>3.5374021243502645</v>
      </c>
      <c r="P78" s="52">
        <f t="shared" si="47"/>
        <v>-8.5839807799172871E-2</v>
      </c>
    </row>
    <row r="79" spans="1:16" ht="20.100000000000001" customHeight="1" x14ac:dyDescent="0.25">
      <c r="A79" s="38" t="s">
        <v>187</v>
      </c>
      <c r="B79" s="19">
        <v>478.97999999999996</v>
      </c>
      <c r="C79" s="140">
        <v>702.51</v>
      </c>
      <c r="D79" s="247">
        <f t="shared" si="37"/>
        <v>3.1810771271402771E-3</v>
      </c>
      <c r="E79" s="215">
        <f t="shared" si="38"/>
        <v>4.8240059444640878E-3</v>
      </c>
      <c r="F79" s="52">
        <f t="shared" si="44"/>
        <v>0.46667919328573226</v>
      </c>
      <c r="H79" s="19">
        <v>389.404</v>
      </c>
      <c r="I79" s="140">
        <v>606.95499999999981</v>
      </c>
      <c r="J79" s="214">
        <f t="shared" si="39"/>
        <v>8.8671151656328911E-3</v>
      </c>
      <c r="K79" s="215">
        <f t="shared" si="40"/>
        <v>1.4769597515175294E-2</v>
      </c>
      <c r="L79" s="52">
        <f t="shared" si="45"/>
        <v>0.55867684974987375</v>
      </c>
      <c r="N79" s="40">
        <f t="shared" si="35"/>
        <v>8.1298592843124986</v>
      </c>
      <c r="O79" s="143">
        <f t="shared" si="35"/>
        <v>8.6398058390627863</v>
      </c>
      <c r="P79" s="52">
        <f t="shared" si="47"/>
        <v>6.2725139134239188E-2</v>
      </c>
    </row>
    <row r="80" spans="1:16" ht="20.100000000000001" customHeight="1" x14ac:dyDescent="0.25">
      <c r="A80" s="38" t="s">
        <v>198</v>
      </c>
      <c r="B80" s="19">
        <v>727.93</v>
      </c>
      <c r="C80" s="140">
        <v>1336.47</v>
      </c>
      <c r="D80" s="247">
        <f t="shared" si="37"/>
        <v>4.8344429269681858E-3</v>
      </c>
      <c r="E80" s="215">
        <f t="shared" si="38"/>
        <v>9.1772917461643531E-3</v>
      </c>
      <c r="F80" s="52">
        <f t="shared" si="44"/>
        <v>0.83598697676974454</v>
      </c>
      <c r="H80" s="19">
        <v>273.84300000000002</v>
      </c>
      <c r="I80" s="140">
        <v>509.34700000000004</v>
      </c>
      <c r="J80" s="214">
        <f t="shared" si="39"/>
        <v>6.2356766194040332E-3</v>
      </c>
      <c r="K80" s="215">
        <f t="shared" si="40"/>
        <v>1.239441175303275E-2</v>
      </c>
      <c r="L80" s="52">
        <f t="shared" si="45"/>
        <v>0.8599964213070993</v>
      </c>
      <c r="N80" s="40">
        <f t="shared" si="35"/>
        <v>3.7619413954638503</v>
      </c>
      <c r="O80" s="143">
        <f t="shared" si="35"/>
        <v>3.811136800676409</v>
      </c>
      <c r="P80" s="52">
        <f t="shared" si="47"/>
        <v>1.3077132267897248E-2</v>
      </c>
    </row>
    <row r="81" spans="1:16" ht="20.100000000000001" customHeight="1" x14ac:dyDescent="0.25">
      <c r="A81" s="38" t="s">
        <v>199</v>
      </c>
      <c r="B81" s="19">
        <v>14489.58</v>
      </c>
      <c r="C81" s="140">
        <v>5074.12</v>
      </c>
      <c r="D81" s="247">
        <f t="shared" si="37"/>
        <v>9.6230472086244134E-2</v>
      </c>
      <c r="E81" s="215">
        <f t="shared" si="38"/>
        <v>3.484304144129495E-2</v>
      </c>
      <c r="F81" s="52">
        <f t="shared" si="44"/>
        <v>-0.6498090351825242</v>
      </c>
      <c r="H81" s="19">
        <v>1101.135</v>
      </c>
      <c r="I81" s="140">
        <v>382.87100000000009</v>
      </c>
      <c r="J81" s="214">
        <f t="shared" si="39"/>
        <v>2.5073935701505824E-2</v>
      </c>
      <c r="K81" s="215">
        <f t="shared" si="40"/>
        <v>9.3167542408130466E-3</v>
      </c>
      <c r="L81" s="52">
        <f>(I81-H81)/H81</f>
        <v>-0.652294223687377</v>
      </c>
      <c r="N81" s="40">
        <f t="shared" si="35"/>
        <v>0.75994956375547118</v>
      </c>
      <c r="O81" s="143">
        <f t="shared" si="35"/>
        <v>0.75455645510945757</v>
      </c>
      <c r="P81" s="52">
        <f>(O81-N81)/N81</f>
        <v>-7.0966665463458979E-3</v>
      </c>
    </row>
    <row r="82" spans="1:16" ht="20.100000000000001" customHeight="1" x14ac:dyDescent="0.25">
      <c r="A82" s="38" t="s">
        <v>208</v>
      </c>
      <c r="B82" s="19">
        <v>146.70999999999998</v>
      </c>
      <c r="C82" s="140">
        <v>825.2299999999999</v>
      </c>
      <c r="D82" s="247">
        <f t="shared" si="37"/>
        <v>9.7435347054730887E-4</v>
      </c>
      <c r="E82" s="215">
        <f t="shared" si="38"/>
        <v>5.666701435638067E-3</v>
      </c>
      <c r="F82" s="52">
        <f>(C82-B82)/B82</f>
        <v>4.6249062776906831</v>
      </c>
      <c r="H82" s="19">
        <v>39.701999999999998</v>
      </c>
      <c r="I82" s="140">
        <v>347.70699999999999</v>
      </c>
      <c r="J82" s="214">
        <f t="shared" si="39"/>
        <v>9.0405390367319556E-4</v>
      </c>
      <c r="K82" s="215">
        <f t="shared" si="40"/>
        <v>8.461076098242962E-3</v>
      </c>
      <c r="L82" s="52">
        <f>(I82-H82)/H82</f>
        <v>7.7579215152889027</v>
      </c>
      <c r="N82" s="40">
        <f t="shared" si="35"/>
        <v>2.7061549996591916</v>
      </c>
      <c r="O82" s="143">
        <f t="shared" si="35"/>
        <v>4.2134556426693166</v>
      </c>
      <c r="P82" s="52">
        <f>(O82-N82)/N82</f>
        <v>0.55698976710497061</v>
      </c>
    </row>
    <row r="83" spans="1:16" ht="20.100000000000001" customHeight="1" x14ac:dyDescent="0.25">
      <c r="A83" s="38" t="s">
        <v>203</v>
      </c>
      <c r="B83" s="19">
        <v>337.05</v>
      </c>
      <c r="C83" s="140">
        <v>1060.8799999999999</v>
      </c>
      <c r="D83" s="247">
        <f t="shared" si="37"/>
        <v>2.2384693425667678E-3</v>
      </c>
      <c r="E83" s="215">
        <f t="shared" si="38"/>
        <v>7.2848663027758479E-3</v>
      </c>
      <c r="F83" s="52">
        <f>(C83-B83)/B83</f>
        <v>2.1475448746476782</v>
      </c>
      <c r="H83" s="19">
        <v>76.036000000000001</v>
      </c>
      <c r="I83" s="140">
        <v>282.84600000000006</v>
      </c>
      <c r="J83" s="214">
        <f t="shared" si="39"/>
        <v>1.7314151080473302E-3</v>
      </c>
      <c r="K83" s="215">
        <f t="shared" si="40"/>
        <v>6.8827533816794876E-3</v>
      </c>
      <c r="L83" s="52">
        <f>(I83-H83)/H83</f>
        <v>2.7198958388131946</v>
      </c>
      <c r="N83" s="40">
        <f t="shared" si="35"/>
        <v>2.2559264204124014</v>
      </c>
      <c r="O83" s="143">
        <f t="shared" si="35"/>
        <v>2.666145087097505</v>
      </c>
      <c r="P83" s="52">
        <f>(O83-N83)/N83</f>
        <v>0.18184044611264949</v>
      </c>
    </row>
    <row r="84" spans="1:16" ht="20.100000000000001" customHeight="1" x14ac:dyDescent="0.25">
      <c r="A84" s="38" t="s">
        <v>204</v>
      </c>
      <c r="B84" s="19">
        <v>1916.4</v>
      </c>
      <c r="C84" s="140">
        <v>1077.1500000000003</v>
      </c>
      <c r="D84" s="247">
        <f t="shared" si="37"/>
        <v>1.2727496359872286E-2</v>
      </c>
      <c r="E84" s="215">
        <f t="shared" si="38"/>
        <v>7.396589376776834E-3</v>
      </c>
      <c r="F84" s="52">
        <f>(C84-B84)/B84</f>
        <v>-0.43793049467752021</v>
      </c>
      <c r="H84" s="19">
        <v>580.98100000000011</v>
      </c>
      <c r="I84" s="140">
        <v>273.57</v>
      </c>
      <c r="J84" s="214">
        <f t="shared" si="39"/>
        <v>1.3229513400079516E-2</v>
      </c>
      <c r="K84" s="215">
        <f t="shared" si="40"/>
        <v>6.6570318923585871E-3</v>
      </c>
      <c r="L84" s="52">
        <f>(I84-H84)/H84</f>
        <v>-0.529124016103797</v>
      </c>
      <c r="N84" s="40">
        <f t="shared" ref="N84:N85" si="48">(H84/B84)*10</f>
        <v>3.0316270089751622</v>
      </c>
      <c r="O84" s="143">
        <f t="shared" ref="O84:O85" si="49">(I84/C84)*10</f>
        <v>2.5397576939144955</v>
      </c>
      <c r="P84" s="52">
        <f t="shared" ref="P84:P85" si="50">(O84-N84)/N84</f>
        <v>-0.16224598659547587</v>
      </c>
    </row>
    <row r="85" spans="1:16" ht="20.100000000000001" customHeight="1" x14ac:dyDescent="0.25">
      <c r="A85" s="38" t="s">
        <v>205</v>
      </c>
      <c r="B85" s="19">
        <v>178.92000000000002</v>
      </c>
      <c r="C85" s="140">
        <v>499.94999999999987</v>
      </c>
      <c r="D85" s="247">
        <f t="shared" si="37"/>
        <v>1.1882715762410506E-3</v>
      </c>
      <c r="E85" s="215">
        <f t="shared" si="38"/>
        <v>3.4330639733737883E-3</v>
      </c>
      <c r="F85" s="52">
        <f t="shared" si="44"/>
        <v>1.7942655935613672</v>
      </c>
      <c r="H85" s="19">
        <v>164.65200000000002</v>
      </c>
      <c r="I85" s="140">
        <v>270.90899999999993</v>
      </c>
      <c r="J85" s="214">
        <f t="shared" si="39"/>
        <v>3.7492892888922225E-3</v>
      </c>
      <c r="K85" s="215">
        <f t="shared" si="40"/>
        <v>6.5922793176407214E-3</v>
      </c>
      <c r="L85" s="52">
        <f t="shared" si="45"/>
        <v>0.6453429050360755</v>
      </c>
      <c r="N85" s="40">
        <f t="shared" si="48"/>
        <v>9.2025486250838355</v>
      </c>
      <c r="O85" s="143">
        <f t="shared" si="49"/>
        <v>5.418721872187219</v>
      </c>
      <c r="P85" s="52">
        <f t="shared" si="50"/>
        <v>-0.41117161202309277</v>
      </c>
    </row>
    <row r="86" spans="1:16" ht="20.100000000000001" customHeight="1" x14ac:dyDescent="0.25">
      <c r="A86" s="38" t="s">
        <v>200</v>
      </c>
      <c r="B86" s="19">
        <v>1336.2600000000002</v>
      </c>
      <c r="C86" s="140">
        <v>1220.5700000000002</v>
      </c>
      <c r="D86" s="247">
        <f t="shared" si="37"/>
        <v>8.8745795689015566E-3</v>
      </c>
      <c r="E86" s="215">
        <f t="shared" si="38"/>
        <v>8.3814279307547687E-3</v>
      </c>
      <c r="F86" s="52">
        <f t="shared" si="44"/>
        <v>-8.6577462469878644E-2</v>
      </c>
      <c r="H86" s="19">
        <v>368.02700000000004</v>
      </c>
      <c r="I86" s="140">
        <v>260.904</v>
      </c>
      <c r="J86" s="214">
        <f t="shared" si="39"/>
        <v>8.380339680800342E-3</v>
      </c>
      <c r="K86" s="215">
        <f t="shared" si="40"/>
        <v>6.3488183969145915E-3</v>
      </c>
      <c r="L86" s="52">
        <f t="shared" si="45"/>
        <v>-0.29107375274096747</v>
      </c>
      <c r="N86" s="40">
        <f t="shared" ref="N86:O96" si="51">(H86/B86)*10</f>
        <v>2.7541571251103827</v>
      </c>
      <c r="O86" s="143">
        <f t="shared" si="51"/>
        <v>2.1375586815995802</v>
      </c>
      <c r="P86" s="52">
        <f t="shared" si="47"/>
        <v>-0.22387918172464111</v>
      </c>
    </row>
    <row r="87" spans="1:16" ht="20.100000000000001" customHeight="1" x14ac:dyDescent="0.25">
      <c r="A87" s="38" t="s">
        <v>202</v>
      </c>
      <c r="B87" s="19">
        <v>856.2600000000001</v>
      </c>
      <c r="C87" s="140">
        <v>682.20999999999992</v>
      </c>
      <c r="D87" s="247">
        <f t="shared" si="37"/>
        <v>5.6867282577250282E-3</v>
      </c>
      <c r="E87" s="215">
        <f t="shared" si="38"/>
        <v>4.6846096075114163E-3</v>
      </c>
      <c r="F87" s="52">
        <f t="shared" si="44"/>
        <v>-0.20326769906336878</v>
      </c>
      <c r="H87" s="19">
        <v>325.94199999999995</v>
      </c>
      <c r="I87" s="140">
        <v>243.45500000000004</v>
      </c>
      <c r="J87" s="214">
        <f t="shared" si="39"/>
        <v>7.4220225044342517E-3</v>
      </c>
      <c r="K87" s="215">
        <f t="shared" si="40"/>
        <v>5.9242157376691897E-3</v>
      </c>
      <c r="L87" s="52">
        <f t="shared" si="45"/>
        <v>-0.25307263255425788</v>
      </c>
      <c r="N87" s="40">
        <f t="shared" ref="N87:N91" si="52">(H87/B87)*10</f>
        <v>3.8065774414313398</v>
      </c>
      <c r="O87" s="143">
        <f t="shared" ref="O87:O91" si="53">(I87/C87)*10</f>
        <v>3.5686225648993721</v>
      </c>
      <c r="P87" s="52">
        <f t="shared" ref="P87:P91" si="54">(O87-N87)/N87</f>
        <v>-6.2511502837702015E-2</v>
      </c>
    </row>
    <row r="88" spans="1:16" ht="20.100000000000001" customHeight="1" x14ac:dyDescent="0.25">
      <c r="A88" s="38" t="s">
        <v>206</v>
      </c>
      <c r="B88" s="19">
        <v>732.74</v>
      </c>
      <c r="C88" s="140">
        <v>690.39</v>
      </c>
      <c r="D88" s="247">
        <f t="shared" si="37"/>
        <v>4.8663878536489343E-3</v>
      </c>
      <c r="E88" s="215">
        <f t="shared" si="38"/>
        <v>4.7407801511701771E-3</v>
      </c>
      <c r="F88" s="52">
        <f t="shared" si="44"/>
        <v>-5.7796762835385027E-2</v>
      </c>
      <c r="H88" s="19">
        <v>243.79999999999998</v>
      </c>
      <c r="I88" s="140">
        <v>228.36500000000001</v>
      </c>
      <c r="J88" s="214">
        <f t="shared" si="39"/>
        <v>5.551567722420157E-3</v>
      </c>
      <c r="K88" s="215">
        <f t="shared" si="40"/>
        <v>5.5570168077584119E-3</v>
      </c>
      <c r="L88" s="52">
        <f t="shared" ref="L88:L89" si="55">(I88-H88)/H88</f>
        <v>-6.331009023789981E-2</v>
      </c>
      <c r="N88" s="40">
        <f t="shared" ref="N88:N89" si="56">(H88/B88)*10</f>
        <v>3.3272374921527414</v>
      </c>
      <c r="O88" s="143">
        <f t="shared" ref="O88:O89" si="57">(I88/C88)*10</f>
        <v>3.3077680731180932</v>
      </c>
      <c r="P88" s="52">
        <f t="shared" ref="P88:P89" si="58">(O88-N88)/N88</f>
        <v>-5.8515267036292765E-3</v>
      </c>
    </row>
    <row r="89" spans="1:16" ht="20.100000000000001" customHeight="1" x14ac:dyDescent="0.25">
      <c r="A89" s="38" t="s">
        <v>201</v>
      </c>
      <c r="B89" s="19">
        <v>1889.0900000000001</v>
      </c>
      <c r="C89" s="140">
        <v>1761.9299999999998</v>
      </c>
      <c r="D89" s="247">
        <f t="shared" si="37"/>
        <v>1.2546120902980138E-2</v>
      </c>
      <c r="E89" s="215">
        <f t="shared" si="38"/>
        <v>1.2098846697882748E-2</v>
      </c>
      <c r="F89" s="52">
        <f t="shared" si="44"/>
        <v>-6.7312833163057501E-2</v>
      </c>
      <c r="H89" s="19">
        <v>268.21199999999999</v>
      </c>
      <c r="I89" s="140">
        <v>202.51500000000004</v>
      </c>
      <c r="J89" s="214">
        <f t="shared" si="39"/>
        <v>6.10745316638948E-3</v>
      </c>
      <c r="K89" s="215">
        <f t="shared" si="40"/>
        <v>4.9279848436634115E-3</v>
      </c>
      <c r="L89" s="52">
        <f t="shared" si="55"/>
        <v>-0.24494429779428195</v>
      </c>
      <c r="N89" s="40">
        <f t="shared" si="56"/>
        <v>1.419794715974358</v>
      </c>
      <c r="O89" s="143">
        <f t="shared" si="57"/>
        <v>1.1493929951814206</v>
      </c>
      <c r="P89" s="52">
        <f t="shared" si="58"/>
        <v>-0.19045127985799673</v>
      </c>
    </row>
    <row r="90" spans="1:16" ht="20.100000000000001" customHeight="1" x14ac:dyDescent="0.25">
      <c r="A90" s="38" t="s">
        <v>210</v>
      </c>
      <c r="B90" s="19">
        <v>754.97</v>
      </c>
      <c r="C90" s="140">
        <v>695.81000000000006</v>
      </c>
      <c r="D90" s="247">
        <f t="shared" si="37"/>
        <v>5.0140252174977976E-3</v>
      </c>
      <c r="E90" s="215">
        <f t="shared" si="38"/>
        <v>4.7779982864550787E-3</v>
      </c>
      <c r="F90" s="52">
        <f t="shared" si="44"/>
        <v>-7.8360729565413151E-2</v>
      </c>
      <c r="H90" s="19">
        <v>195.43300000000002</v>
      </c>
      <c r="I90" s="140">
        <v>187.167</v>
      </c>
      <c r="J90" s="214">
        <f t="shared" si="39"/>
        <v>4.4502031775871149E-3</v>
      </c>
      <c r="K90" s="215">
        <f t="shared" si="40"/>
        <v>4.5545077610742394E-3</v>
      </c>
      <c r="L90" s="52">
        <f t="shared" si="45"/>
        <v>-4.229582516770463E-2</v>
      </c>
      <c r="N90" s="40">
        <f t="shared" si="52"/>
        <v>2.5886194153410069</v>
      </c>
      <c r="O90" s="143">
        <f t="shared" si="53"/>
        <v>2.6899153504548652</v>
      </c>
      <c r="P90" s="52">
        <f t="shared" si="54"/>
        <v>3.9131258350897528E-2</v>
      </c>
    </row>
    <row r="91" spans="1:16" ht="20.100000000000001" customHeight="1" x14ac:dyDescent="0.25">
      <c r="A91" s="38" t="s">
        <v>207</v>
      </c>
      <c r="B91" s="19">
        <v>6098.9899999999989</v>
      </c>
      <c r="C91" s="140">
        <v>3095.1700000000005</v>
      </c>
      <c r="D91" s="247">
        <f t="shared" si="37"/>
        <v>4.0505569309067763E-2</v>
      </c>
      <c r="E91" s="215">
        <f t="shared" si="38"/>
        <v>2.1253958632797984E-2</v>
      </c>
      <c r="F91" s="52">
        <f t="shared" si="44"/>
        <v>-0.49251105510912446</v>
      </c>
      <c r="H91" s="19">
        <v>253.262</v>
      </c>
      <c r="I91" s="140">
        <v>163.292</v>
      </c>
      <c r="J91" s="214">
        <f t="shared" si="39"/>
        <v>5.7670268437882439E-3</v>
      </c>
      <c r="K91" s="215">
        <f t="shared" si="40"/>
        <v>3.9735352990716028E-3</v>
      </c>
      <c r="L91" s="52">
        <f t="shared" si="45"/>
        <v>-0.35524476628945517</v>
      </c>
      <c r="N91" s="40">
        <f t="shared" si="52"/>
        <v>0.41525236145656907</v>
      </c>
      <c r="O91" s="143">
        <f t="shared" si="53"/>
        <v>0.52757037577903632</v>
      </c>
      <c r="P91" s="52">
        <f t="shared" si="54"/>
        <v>0.27048133797118573</v>
      </c>
    </row>
    <row r="92" spans="1:16" ht="20.100000000000001" customHeight="1" x14ac:dyDescent="0.25">
      <c r="A92" s="38" t="s">
        <v>209</v>
      </c>
      <c r="B92" s="19">
        <v>1302.3600000000001</v>
      </c>
      <c r="C92" s="140">
        <v>521.89</v>
      </c>
      <c r="D92" s="247">
        <f t="shared" si="37"/>
        <v>8.6494375700497134E-3</v>
      </c>
      <c r="E92" s="215">
        <f t="shared" si="38"/>
        <v>3.5837218863167251E-3</v>
      </c>
      <c r="F92" s="52">
        <f t="shared" si="44"/>
        <v>-0.59927362633987535</v>
      </c>
      <c r="H92" s="19">
        <v>347.786</v>
      </c>
      <c r="I92" s="140">
        <v>162.11500000000001</v>
      </c>
      <c r="J92" s="214">
        <f t="shared" si="39"/>
        <v>7.9194320422871899E-3</v>
      </c>
      <c r="K92" s="215">
        <f t="shared" si="40"/>
        <v>3.9448942692170653E-3</v>
      </c>
      <c r="L92" s="52">
        <f t="shared" si="45"/>
        <v>-0.53386565301651012</v>
      </c>
      <c r="N92" s="40">
        <f t="shared" ref="N92" si="59">(H92/B92)*10</f>
        <v>2.6704290672317943</v>
      </c>
      <c r="O92" s="143">
        <f t="shared" ref="O92" si="60">(I92/C92)*10</f>
        <v>3.1063059265362436</v>
      </c>
      <c r="P92" s="52">
        <f t="shared" ref="P92" si="61">(O92-N92)/N92</f>
        <v>0.16322353012592303</v>
      </c>
    </row>
    <row r="93" spans="1:16" ht="20.100000000000001" customHeight="1" x14ac:dyDescent="0.25">
      <c r="A93" s="38" t="s">
        <v>214</v>
      </c>
      <c r="B93" s="19">
        <v>1342.9499999999998</v>
      </c>
      <c r="C93" s="140">
        <v>497.89</v>
      </c>
      <c r="D93" s="247">
        <f t="shared" si="37"/>
        <v>8.9190102465510762E-3</v>
      </c>
      <c r="E93" s="215">
        <f t="shared" si="38"/>
        <v>3.4189183352396754E-3</v>
      </c>
      <c r="F93" s="52">
        <f t="shared" si="44"/>
        <v>-0.62925648758330532</v>
      </c>
      <c r="H93" s="19">
        <v>298.72899999999998</v>
      </c>
      <c r="I93" s="140">
        <v>102.092</v>
      </c>
      <c r="J93" s="214">
        <f t="shared" si="39"/>
        <v>6.80235551333409E-3</v>
      </c>
      <c r="K93" s="215">
        <f t="shared" si="40"/>
        <v>2.4842990823360487E-3</v>
      </c>
      <c r="L93" s="52">
        <f t="shared" si="45"/>
        <v>-0.65824543315178641</v>
      </c>
      <c r="N93" s="40">
        <f t="shared" ref="N93:N94" si="62">(H93/B93)*10</f>
        <v>2.224423843032131</v>
      </c>
      <c r="O93" s="143">
        <f t="shared" ref="O93:O94" si="63">(I93/C93)*10</f>
        <v>2.0504930808009805</v>
      </c>
      <c r="P93" s="52">
        <f t="shared" ref="P93:P94" si="64">(O93-N93)/N93</f>
        <v>-7.8191376511260582E-2</v>
      </c>
    </row>
    <row r="94" spans="1:16" ht="20.100000000000001" customHeight="1" x14ac:dyDescent="0.25">
      <c r="A94" s="38" t="s">
        <v>212</v>
      </c>
      <c r="B94" s="19">
        <v>130.46</v>
      </c>
      <c r="C94" s="140">
        <v>176.79</v>
      </c>
      <c r="D94" s="247">
        <f t="shared" si="37"/>
        <v>8.6643142095018701E-4</v>
      </c>
      <c r="E94" s="215">
        <f t="shared" si="38"/>
        <v>1.2139841581213164E-3</v>
      </c>
      <c r="F94" s="52">
        <f t="shared" si="44"/>
        <v>0.35512800858500676</v>
      </c>
      <c r="H94" s="19">
        <v>104.40600000000001</v>
      </c>
      <c r="I94" s="140">
        <v>97.55</v>
      </c>
      <c r="J94" s="214">
        <f t="shared" si="39"/>
        <v>2.3774281362879367E-3</v>
      </c>
      <c r="K94" s="215">
        <f t="shared" si="40"/>
        <v>2.373774394486165E-3</v>
      </c>
      <c r="L94" s="52">
        <f t="shared" si="45"/>
        <v>-6.566672413462836E-2</v>
      </c>
      <c r="N94" s="40">
        <f t="shared" si="62"/>
        <v>8.0029127701977618</v>
      </c>
      <c r="O94" s="143">
        <f t="shared" si="63"/>
        <v>5.5178460320153855</v>
      </c>
      <c r="P94" s="52">
        <f t="shared" si="64"/>
        <v>-0.31052028299453366</v>
      </c>
    </row>
    <row r="95" spans="1:16" ht="20.100000000000001" customHeight="1" thickBot="1" x14ac:dyDescent="0.3">
      <c r="A95" s="8" t="s">
        <v>17</v>
      </c>
      <c r="B95" s="19">
        <f>B96-SUM(B68:B94)</f>
        <v>7224.460000000021</v>
      </c>
      <c r="C95" s="140">
        <f>C96-SUM(C68:C94)</f>
        <v>3612.1599999999162</v>
      </c>
      <c r="D95" s="247">
        <f t="shared" si="37"/>
        <v>4.7980217257380088E-2</v>
      </c>
      <c r="E95" s="215">
        <f t="shared" si="38"/>
        <v>2.4804033127435902E-2</v>
      </c>
      <c r="F95" s="52">
        <f t="shared" si="44"/>
        <v>-0.50000968930551137</v>
      </c>
      <c r="H95" s="19">
        <f>H96-SUM(H68:H94)</f>
        <v>1997.9829999999783</v>
      </c>
      <c r="I95" s="140">
        <f>I96-SUM(I68:I94)</f>
        <v>1138.2980000000098</v>
      </c>
      <c r="J95" s="214">
        <f t="shared" si="39"/>
        <v>4.5496053866874789E-2</v>
      </c>
      <c r="K95" s="215">
        <f t="shared" si="40"/>
        <v>2.7699258284929123E-2</v>
      </c>
      <c r="L95" s="52">
        <f t="shared" si="45"/>
        <v>-0.43027643378345959</v>
      </c>
      <c r="N95" s="40">
        <f t="shared" si="51"/>
        <v>2.7655810953344231</v>
      </c>
      <c r="O95" s="143">
        <f t="shared" si="51"/>
        <v>3.1512945163005961</v>
      </c>
      <c r="P95" s="52">
        <f t="shared" si="47"/>
        <v>0.13946921376374655</v>
      </c>
    </row>
    <row r="96" spans="1:16" s="1" customFormat="1" ht="26.25" customHeight="1" thickBot="1" x14ac:dyDescent="0.3">
      <c r="A96" s="12" t="s">
        <v>18</v>
      </c>
      <c r="B96" s="17">
        <v>150571.63999999998</v>
      </c>
      <c r="C96" s="145">
        <v>145627.93</v>
      </c>
      <c r="D96" s="243">
        <f>SUM(D68:D95)</f>
        <v>1.0000000000000002</v>
      </c>
      <c r="E96" s="244">
        <f>SUM(E68:E95)</f>
        <v>0.99999999999999967</v>
      </c>
      <c r="F96" s="57">
        <f t="shared" si="44"/>
        <v>-3.2832942511617676E-2</v>
      </c>
      <c r="H96" s="17">
        <v>43915.522999999994</v>
      </c>
      <c r="I96" s="145">
        <v>41094.891000000018</v>
      </c>
      <c r="J96" s="269">
        <f>SUM(J68:J95)</f>
        <v>0.99999999999999967</v>
      </c>
      <c r="K96" s="243">
        <f>SUM(K68:K95)</f>
        <v>0.99999999999999989</v>
      </c>
      <c r="L96" s="57">
        <f t="shared" si="45"/>
        <v>-6.4228587235542575E-2</v>
      </c>
      <c r="N96" s="37">
        <f t="shared" si="51"/>
        <v>2.9165866161781864</v>
      </c>
      <c r="O96" s="150">
        <f t="shared" si="51"/>
        <v>2.82190998663512</v>
      </c>
      <c r="P96" s="57">
        <f t="shared" si="47"/>
        <v>-3.2461449633588435E-2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F39:F62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L39:L62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P39:P62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topLeftCell="A12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132</v>
      </c>
      <c r="B1" s="4"/>
    </row>
    <row r="3" spans="1:19" ht="15.75" thickBot="1" x14ac:dyDescent="0.3"/>
    <row r="4" spans="1:19" x14ac:dyDescent="0.25">
      <c r="A4" s="338" t="s">
        <v>16</v>
      </c>
      <c r="B4" s="326"/>
      <c r="C4" s="326"/>
      <c r="D4" s="326"/>
      <c r="E4" s="353" t="s">
        <v>1</v>
      </c>
      <c r="F4" s="354"/>
      <c r="G4" s="351" t="s">
        <v>104</v>
      </c>
      <c r="H4" s="351"/>
      <c r="I4" s="130" t="s">
        <v>0</v>
      </c>
      <c r="K4" s="355" t="s">
        <v>19</v>
      </c>
      <c r="L4" s="354"/>
      <c r="M4" s="351" t="s">
        <v>104</v>
      </c>
      <c r="N4" s="351"/>
      <c r="O4" s="130" t="s">
        <v>0</v>
      </c>
      <c r="Q4" s="361" t="s">
        <v>22</v>
      </c>
      <c r="R4" s="351"/>
      <c r="S4" s="130" t="s">
        <v>0</v>
      </c>
    </row>
    <row r="5" spans="1:19" x14ac:dyDescent="0.25">
      <c r="A5" s="352"/>
      <c r="B5" s="327"/>
      <c r="C5" s="327"/>
      <c r="D5" s="327"/>
      <c r="E5" s="356" t="s">
        <v>158</v>
      </c>
      <c r="F5" s="357"/>
      <c r="G5" s="358" t="str">
        <f>E5</f>
        <v>jan-mar</v>
      </c>
      <c r="H5" s="358"/>
      <c r="I5" s="131" t="s">
        <v>151</v>
      </c>
      <c r="K5" s="359" t="str">
        <f>E5</f>
        <v>jan-mar</v>
      </c>
      <c r="L5" s="357"/>
      <c r="M5" s="347" t="str">
        <f>E5</f>
        <v>jan-mar</v>
      </c>
      <c r="N5" s="348"/>
      <c r="O5" s="131" t="str">
        <f>I5</f>
        <v>2024/2023</v>
      </c>
      <c r="Q5" s="359" t="str">
        <f>E5</f>
        <v>jan-mar</v>
      </c>
      <c r="R5" s="357"/>
      <c r="S5" s="131" t="str">
        <f>O5</f>
        <v>2024/2023</v>
      </c>
    </row>
    <row r="6" spans="1:19" ht="15.75" thickBot="1" x14ac:dyDescent="0.3">
      <c r="A6" s="339"/>
      <c r="B6" s="362"/>
      <c r="C6" s="362"/>
      <c r="D6" s="36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241424.63999999984</v>
      </c>
      <c r="F7" s="145">
        <v>228597.21000000017</v>
      </c>
      <c r="G7" s="243">
        <f>E7/E15</f>
        <v>0.38900368840658978</v>
      </c>
      <c r="H7" s="244">
        <f>F7/F15</f>
        <v>0.37829487313339361</v>
      </c>
      <c r="I7" s="164">
        <f t="shared" ref="I7:I18" si="0">(F7-E7)/E7</f>
        <v>-5.3132232070428609E-2</v>
      </c>
      <c r="J7" s="1"/>
      <c r="K7" s="17">
        <v>50609.662999999986</v>
      </c>
      <c r="L7" s="145">
        <v>49487.009999999995</v>
      </c>
      <c r="M7" s="243">
        <f>K7/K15</f>
        <v>0.35875039253870217</v>
      </c>
      <c r="N7" s="244">
        <f>L7/L15</f>
        <v>0.35243156364681172</v>
      </c>
      <c r="O7" s="164">
        <f t="shared" ref="O7:O18" si="1">(L7-K7)/K7</f>
        <v>-2.2182582010079607E-2</v>
      </c>
      <c r="P7" s="1"/>
      <c r="Q7" s="187">
        <f t="shared" ref="Q7:Q18" si="2">(K7/E7)*10</f>
        <v>2.0962923668437496</v>
      </c>
      <c r="R7" s="188">
        <f t="shared" ref="R7:R18" si="3">(L7/F7)*10</f>
        <v>2.164812510178928</v>
      </c>
      <c r="S7" s="55">
        <f>(R7-Q7)/Q7</f>
        <v>3.2686348726415779E-2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158254.39999999982</v>
      </c>
      <c r="F8" s="181">
        <v>164241.45000000016</v>
      </c>
      <c r="G8" s="245">
        <f>E8/E7</f>
        <v>0.65550227184764542</v>
      </c>
      <c r="H8" s="246">
        <f>F8/F7</f>
        <v>0.71847530422615413</v>
      </c>
      <c r="I8" s="206">
        <f t="shared" si="0"/>
        <v>3.7831807520045856E-2</v>
      </c>
      <c r="K8" s="180">
        <v>41427.621999999988</v>
      </c>
      <c r="L8" s="181">
        <v>41979.945999999996</v>
      </c>
      <c r="M8" s="250">
        <f>K8/K7</f>
        <v>0.81857138625878623</v>
      </c>
      <c r="N8" s="246">
        <f>L8/L7</f>
        <v>0.84830233226860952</v>
      </c>
      <c r="O8" s="207">
        <f t="shared" si="1"/>
        <v>1.3332264159405721E-2</v>
      </c>
      <c r="Q8" s="189">
        <f t="shared" si="2"/>
        <v>2.6177864248956135</v>
      </c>
      <c r="R8" s="190">
        <f t="shared" si="3"/>
        <v>2.5559897334077331</v>
      </c>
      <c r="S8" s="182">
        <f t="shared" ref="S8:S18" si="4">(R8-Q8)/Q8</f>
        <v>-2.3606468006779686E-2</v>
      </c>
    </row>
    <row r="9" spans="1:19" ht="24" customHeight="1" x14ac:dyDescent="0.25">
      <c r="A9" s="8"/>
      <c r="B9" t="s">
        <v>37</v>
      </c>
      <c r="E9" s="19">
        <v>47289.19</v>
      </c>
      <c r="F9" s="140">
        <v>41090.229999999996</v>
      </c>
      <c r="G9" s="247">
        <f>E9/E7</f>
        <v>0.19587557425787208</v>
      </c>
      <c r="H9" s="215">
        <f>F9/F7</f>
        <v>0.17974948163190604</v>
      </c>
      <c r="I9" s="182">
        <f t="shared" si="0"/>
        <v>-0.13108619538630301</v>
      </c>
      <c r="K9" s="19">
        <v>6712.9519999999984</v>
      </c>
      <c r="L9" s="140">
        <v>5899.4260000000004</v>
      </c>
      <c r="M9" s="247">
        <f>K9/K7</f>
        <v>0.13264170520163315</v>
      </c>
      <c r="N9" s="215">
        <f>L9/L7</f>
        <v>0.1192116072480435</v>
      </c>
      <c r="O9" s="182">
        <f t="shared" si="1"/>
        <v>-0.12118751929106572</v>
      </c>
      <c r="Q9" s="189">
        <f t="shared" si="2"/>
        <v>1.419553179066928</v>
      </c>
      <c r="R9" s="190">
        <f t="shared" si="3"/>
        <v>1.4357247452739985</v>
      </c>
      <c r="S9" s="182">
        <f t="shared" si="4"/>
        <v>1.1392011546689687E-2</v>
      </c>
    </row>
    <row r="10" spans="1:19" ht="24" customHeight="1" thickBot="1" x14ac:dyDescent="0.3">
      <c r="A10" s="8"/>
      <c r="B10" t="s">
        <v>36</v>
      </c>
      <c r="E10" s="19">
        <v>35881.05000000001</v>
      </c>
      <c r="F10" s="140">
        <v>23265.530000000002</v>
      </c>
      <c r="G10" s="247">
        <f>E10/E7</f>
        <v>0.14862215389448249</v>
      </c>
      <c r="H10" s="215">
        <f>F10/F7</f>
        <v>0.10177521414193981</v>
      </c>
      <c r="I10" s="186">
        <f t="shared" si="0"/>
        <v>-0.35159283242825962</v>
      </c>
      <c r="K10" s="19">
        <v>2469.0889999999999</v>
      </c>
      <c r="L10" s="140">
        <v>1607.6380000000001</v>
      </c>
      <c r="M10" s="247">
        <f>K10/K7</f>
        <v>4.8786908539580683E-2</v>
      </c>
      <c r="N10" s="215">
        <f>L10/L7</f>
        <v>3.2486060483347047E-2</v>
      </c>
      <c r="O10" s="209">
        <f t="shared" si="1"/>
        <v>-0.3488942682908554</v>
      </c>
      <c r="Q10" s="189">
        <f t="shared" si="2"/>
        <v>0.68813175757119693</v>
      </c>
      <c r="R10" s="190">
        <f t="shared" si="3"/>
        <v>0.69099564892783449</v>
      </c>
      <c r="S10" s="182">
        <f t="shared" si="4"/>
        <v>4.1618357605610872E-3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379198.37000000023</v>
      </c>
      <c r="F11" s="145">
        <v>375685.92000000033</v>
      </c>
      <c r="G11" s="243">
        <f>E11/E15</f>
        <v>0.61099631159341039</v>
      </c>
      <c r="H11" s="244">
        <f>F11/F15</f>
        <v>0.62170512686660651</v>
      </c>
      <c r="I11" s="164">
        <f t="shared" si="0"/>
        <v>-9.2628299008771925E-3</v>
      </c>
      <c r="J11" s="1"/>
      <c r="K11" s="17">
        <v>90462.413999999932</v>
      </c>
      <c r="L11" s="145">
        <v>90928.931999999913</v>
      </c>
      <c r="M11" s="243">
        <f>K11/K15</f>
        <v>0.64124960746129789</v>
      </c>
      <c r="N11" s="244">
        <f>L11/L15</f>
        <v>0.64756843635318817</v>
      </c>
      <c r="O11" s="164">
        <f t="shared" si="1"/>
        <v>5.1570368219444399E-3</v>
      </c>
      <c r="Q11" s="191">
        <f t="shared" si="2"/>
        <v>2.3856224381977138</v>
      </c>
      <c r="R11" s="192">
        <f t="shared" si="3"/>
        <v>2.4203444196151889</v>
      </c>
      <c r="S11" s="57">
        <f t="shared" si="4"/>
        <v>1.4554684287638901E-2</v>
      </c>
    </row>
    <row r="12" spans="1:19" s="3" customFormat="1" ht="24" customHeight="1" x14ac:dyDescent="0.25">
      <c r="A12" s="46"/>
      <c r="B12" s="3" t="s">
        <v>33</v>
      </c>
      <c r="E12" s="31">
        <v>272574.30000000022</v>
      </c>
      <c r="F12" s="141">
        <v>282839.23000000033</v>
      </c>
      <c r="G12" s="247">
        <f>E12/E11</f>
        <v>0.718817172130777</v>
      </c>
      <c r="H12" s="215">
        <f>F12/F11</f>
        <v>0.75286087378520883</v>
      </c>
      <c r="I12" s="206">
        <f t="shared" si="0"/>
        <v>3.7659199711785378E-2</v>
      </c>
      <c r="K12" s="31">
        <v>78687.043999999922</v>
      </c>
      <c r="L12" s="141">
        <v>81564.591999999917</v>
      </c>
      <c r="M12" s="247">
        <f>K12/K11</f>
        <v>0.86983135338395878</v>
      </c>
      <c r="N12" s="215">
        <f>L12/L11</f>
        <v>0.89701473673967702</v>
      </c>
      <c r="O12" s="206">
        <f t="shared" si="1"/>
        <v>3.656952725279651E-2</v>
      </c>
      <c r="Q12" s="189">
        <f t="shared" si="2"/>
        <v>2.8868108255253655</v>
      </c>
      <c r="R12" s="190">
        <f t="shared" si="3"/>
        <v>2.8837793116605437</v>
      </c>
      <c r="S12" s="182">
        <f t="shared" si="4"/>
        <v>-1.0501255704104238E-3</v>
      </c>
    </row>
    <row r="13" spans="1:19" ht="24" customHeight="1" x14ac:dyDescent="0.25">
      <c r="A13" s="8"/>
      <c r="B13" s="3" t="s">
        <v>37</v>
      </c>
      <c r="D13" s="3"/>
      <c r="E13" s="19">
        <v>34419.39</v>
      </c>
      <c r="F13" s="140">
        <v>32080.679999999989</v>
      </c>
      <c r="G13" s="247">
        <f>E13/E11</f>
        <v>9.0768823716198932E-2</v>
      </c>
      <c r="H13" s="215">
        <f>F13/F11</f>
        <v>8.5392287259527744E-2</v>
      </c>
      <c r="I13" s="182">
        <f t="shared" si="0"/>
        <v>-6.7947456361080488E-2</v>
      </c>
      <c r="K13" s="19">
        <v>4095.5540000000001</v>
      </c>
      <c r="L13" s="140">
        <v>3940.5769999999984</v>
      </c>
      <c r="M13" s="247">
        <f>K13/K11</f>
        <v>4.5273543109296231E-2</v>
      </c>
      <c r="N13" s="215">
        <f>L13/L11</f>
        <v>4.3336888637381138E-2</v>
      </c>
      <c r="O13" s="182">
        <f t="shared" si="1"/>
        <v>-3.7840301946940921E-2</v>
      </c>
      <c r="Q13" s="189">
        <f t="shared" si="2"/>
        <v>1.1898973224104206</v>
      </c>
      <c r="R13" s="190">
        <f t="shared" si="3"/>
        <v>1.228333376973306</v>
      </c>
      <c r="S13" s="182">
        <f t="shared" si="4"/>
        <v>3.2301992650108725E-2</v>
      </c>
    </row>
    <row r="14" spans="1:19" ht="24" customHeight="1" thickBot="1" x14ac:dyDescent="0.3">
      <c r="A14" s="8"/>
      <c r="B14" t="s">
        <v>36</v>
      </c>
      <c r="E14" s="19">
        <v>72204.679999999978</v>
      </c>
      <c r="F14" s="140">
        <v>60766.009999999995</v>
      </c>
      <c r="G14" s="247">
        <f>E14/E11</f>
        <v>0.19041400415302401</v>
      </c>
      <c r="H14" s="215">
        <f>F14/F11</f>
        <v>0.16174683895526332</v>
      </c>
      <c r="I14" s="186">
        <f t="shared" si="0"/>
        <v>-0.15842006363022434</v>
      </c>
      <c r="K14" s="19">
        <v>7679.8159999999998</v>
      </c>
      <c r="L14" s="140">
        <v>5423.7629999999981</v>
      </c>
      <c r="M14" s="247">
        <f>K14/K11</f>
        <v>8.4895103506744868E-2</v>
      </c>
      <c r="N14" s="215">
        <f>L14/L11</f>
        <v>5.9648374622941827E-2</v>
      </c>
      <c r="O14" s="209">
        <f t="shared" si="1"/>
        <v>-0.29376393913604204</v>
      </c>
      <c r="Q14" s="189">
        <f t="shared" si="2"/>
        <v>1.0636174829664784</v>
      </c>
      <c r="R14" s="190">
        <f t="shared" si="3"/>
        <v>0.89256526798451952</v>
      </c>
      <c r="S14" s="182">
        <f t="shared" si="4"/>
        <v>-0.16082117652380659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620623.01</v>
      </c>
      <c r="F15" s="145">
        <v>604283.13000000047</v>
      </c>
      <c r="G15" s="243">
        <f>G7+G11</f>
        <v>1.0000000000000002</v>
      </c>
      <c r="H15" s="244">
        <f>H7+H11</f>
        <v>1</v>
      </c>
      <c r="I15" s="164">
        <f t="shared" si="0"/>
        <v>-2.6328189153024699E-2</v>
      </c>
      <c r="J15" s="1"/>
      <c r="K15" s="17">
        <v>141072.0769999999</v>
      </c>
      <c r="L15" s="145">
        <v>140415.94199999992</v>
      </c>
      <c r="M15" s="243">
        <f>M7+M11</f>
        <v>1</v>
      </c>
      <c r="N15" s="244">
        <f>N7+N11</f>
        <v>0.99999999999999989</v>
      </c>
      <c r="O15" s="164">
        <f t="shared" si="1"/>
        <v>-4.6510621659024741E-3</v>
      </c>
      <c r="Q15" s="191">
        <f t="shared" si="2"/>
        <v>2.2730719732740798</v>
      </c>
      <c r="R15" s="192">
        <f t="shared" si="3"/>
        <v>2.3236780083534652</v>
      </c>
      <c r="S15" s="57">
        <f t="shared" si="4"/>
        <v>2.2263278802603672E-2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430828.70000000007</v>
      </c>
      <c r="F16" s="181">
        <f t="shared" ref="F16:F17" si="5">F8+F12</f>
        <v>447080.68000000052</v>
      </c>
      <c r="G16" s="245">
        <f>E16/E15</f>
        <v>0.69418744238954344</v>
      </c>
      <c r="H16" s="246">
        <f>F16/F15</f>
        <v>0.73985298911124686</v>
      </c>
      <c r="I16" s="207">
        <f t="shared" si="0"/>
        <v>3.7722602974222572E-2</v>
      </c>
      <c r="J16" s="3"/>
      <c r="K16" s="180">
        <f t="shared" ref="K16:L18" si="6">K8+K12</f>
        <v>120114.66599999991</v>
      </c>
      <c r="L16" s="181">
        <f t="shared" si="6"/>
        <v>123544.53799999991</v>
      </c>
      <c r="M16" s="250">
        <f>K16/K15</f>
        <v>0.85144182005628222</v>
      </c>
      <c r="N16" s="246">
        <f>L16/L15</f>
        <v>0.87984694786294271</v>
      </c>
      <c r="O16" s="207">
        <f t="shared" si="1"/>
        <v>2.855498095461553E-2</v>
      </c>
      <c r="P16" s="3"/>
      <c r="Q16" s="189">
        <f t="shared" si="2"/>
        <v>2.7879912828462889</v>
      </c>
      <c r="R16" s="190">
        <f t="shared" si="3"/>
        <v>2.7633611454648359</v>
      </c>
      <c r="S16" s="182">
        <f t="shared" si="4"/>
        <v>-8.8343667116160679E-3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81708.58</v>
      </c>
      <c r="F17" s="140">
        <f t="shared" si="5"/>
        <v>73170.909999999989</v>
      </c>
      <c r="G17" s="248">
        <f>E17/E15</f>
        <v>0.13165573735334113</v>
      </c>
      <c r="H17" s="215">
        <f>F17/F15</f>
        <v>0.12108713013384956</v>
      </c>
      <c r="I17" s="182">
        <f t="shared" si="0"/>
        <v>-0.10448927150612596</v>
      </c>
      <c r="K17" s="19">
        <f t="shared" si="6"/>
        <v>10808.505999999998</v>
      </c>
      <c r="L17" s="140">
        <f t="shared" si="6"/>
        <v>9840.0029999999988</v>
      </c>
      <c r="M17" s="247">
        <f>K17/K15</f>
        <v>7.6616905555307063E-2</v>
      </c>
      <c r="N17" s="215">
        <f>L17/L15</f>
        <v>7.0077534358598717E-2</v>
      </c>
      <c r="O17" s="182">
        <f t="shared" si="1"/>
        <v>-8.960563097249509E-2</v>
      </c>
      <c r="Q17" s="189">
        <f t="shared" si="2"/>
        <v>1.322811631287681</v>
      </c>
      <c r="R17" s="190">
        <f t="shared" si="3"/>
        <v>1.3447971331776523</v>
      </c>
      <c r="S17" s="182">
        <f t="shared" si="4"/>
        <v>1.6620281656103721E-2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108085.72999999998</v>
      </c>
      <c r="F18" s="142">
        <f>F10+F14</f>
        <v>84031.54</v>
      </c>
      <c r="G18" s="249">
        <f>E18/E15</f>
        <v>0.17415682025711549</v>
      </c>
      <c r="H18" s="221">
        <f>F18/F15</f>
        <v>0.13905988075490364</v>
      </c>
      <c r="I18" s="208">
        <f t="shared" si="0"/>
        <v>-0.22254732423974924</v>
      </c>
      <c r="K18" s="21">
        <f t="shared" si="6"/>
        <v>10148.904999999999</v>
      </c>
      <c r="L18" s="142">
        <f t="shared" si="6"/>
        <v>7031.400999999998</v>
      </c>
      <c r="M18" s="249">
        <f>K18/K15</f>
        <v>7.194127438841072E-2</v>
      </c>
      <c r="N18" s="221">
        <f>L18/L15</f>
        <v>5.0075517778458534E-2</v>
      </c>
      <c r="O18" s="208">
        <f t="shared" si="1"/>
        <v>-0.30717638996522295</v>
      </c>
      <c r="Q18" s="193">
        <f t="shared" si="2"/>
        <v>0.9389680765444246</v>
      </c>
      <c r="R18" s="194">
        <f t="shared" si="3"/>
        <v>0.83675736515122745</v>
      </c>
      <c r="S18" s="186">
        <f t="shared" si="4"/>
        <v>-0.10885429861401826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topLeftCell="A92" workbookViewId="0">
      <selection activeCell="H96" sqref="H96:I96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133</v>
      </c>
    </row>
    <row r="3" spans="1:16" ht="8.25" customHeight="1" thickBot="1" x14ac:dyDescent="0.3"/>
    <row r="4" spans="1:16" x14ac:dyDescent="0.25">
      <c r="A4" s="365" t="s">
        <v>3</v>
      </c>
      <c r="B4" s="353" t="s">
        <v>1</v>
      </c>
      <c r="C4" s="351"/>
      <c r="D4" s="353" t="s">
        <v>104</v>
      </c>
      <c r="E4" s="351"/>
      <c r="F4" s="130" t="s">
        <v>0</v>
      </c>
      <c r="H4" s="363" t="s">
        <v>19</v>
      </c>
      <c r="I4" s="364"/>
      <c r="J4" s="353" t="s">
        <v>104</v>
      </c>
      <c r="K4" s="354"/>
      <c r="L4" s="130" t="s">
        <v>0</v>
      </c>
      <c r="N4" s="361" t="s">
        <v>22</v>
      </c>
      <c r="O4" s="351"/>
      <c r="P4" s="130" t="s">
        <v>0</v>
      </c>
    </row>
    <row r="5" spans="1:16" x14ac:dyDescent="0.25">
      <c r="A5" s="366"/>
      <c r="B5" s="356" t="s">
        <v>158</v>
      </c>
      <c r="C5" s="358"/>
      <c r="D5" s="356" t="str">
        <f>B5</f>
        <v>jan-mar</v>
      </c>
      <c r="E5" s="358"/>
      <c r="F5" s="131" t="s">
        <v>151</v>
      </c>
      <c r="H5" s="359" t="str">
        <f>B5</f>
        <v>jan-mar</v>
      </c>
      <c r="I5" s="358"/>
      <c r="J5" s="356" t="str">
        <f>B5</f>
        <v>jan-mar</v>
      </c>
      <c r="K5" s="357"/>
      <c r="L5" s="131" t="str">
        <f>F5</f>
        <v>2024/2023</v>
      </c>
      <c r="N5" s="359" t="str">
        <f>B5</f>
        <v>jan-mar</v>
      </c>
      <c r="O5" s="357"/>
      <c r="P5" s="131" t="str">
        <f>F5</f>
        <v>2024/2023</v>
      </c>
    </row>
    <row r="6" spans="1:16" ht="19.5" customHeight="1" thickBot="1" x14ac:dyDescent="0.3">
      <c r="A6" s="367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166</v>
      </c>
      <c r="B7" s="39">
        <v>45650.349999999991</v>
      </c>
      <c r="C7" s="147">
        <v>58340.749999999985</v>
      </c>
      <c r="D7" s="247">
        <f>B7/$B$33</f>
        <v>7.3555683989222381E-2</v>
      </c>
      <c r="E7" s="246">
        <f>C7/$C$33</f>
        <v>9.654538924493887E-2</v>
      </c>
      <c r="F7" s="52">
        <f>(C7-B7)/B7</f>
        <v>0.27799129689038521</v>
      </c>
      <c r="H7" s="39">
        <v>14116.299999999996</v>
      </c>
      <c r="I7" s="147">
        <v>17052.673999999995</v>
      </c>
      <c r="J7" s="247">
        <f>H7/$H$33</f>
        <v>0.10006445145058722</v>
      </c>
      <c r="K7" s="246">
        <f>I7/$I$33</f>
        <v>0.1214440024196112</v>
      </c>
      <c r="L7" s="52">
        <f>(I7-H7)/H7</f>
        <v>0.20801300624101221</v>
      </c>
      <c r="N7" s="27">
        <f t="shared" ref="N7:N33" si="0">(H7/B7)*10</f>
        <v>3.0922654481290941</v>
      </c>
      <c r="O7" s="151">
        <f t="shared" ref="O7:O33" si="1">(I7/C7)*10</f>
        <v>2.9229439114169771</v>
      </c>
      <c r="P7" s="61">
        <f>(O7-N7)/N7</f>
        <v>-5.4756468858312674E-2</v>
      </c>
    </row>
    <row r="8" spans="1:16" ht="20.100000000000001" customHeight="1" x14ac:dyDescent="0.25">
      <c r="A8" s="8" t="s">
        <v>165</v>
      </c>
      <c r="B8" s="19">
        <v>49733.919999999991</v>
      </c>
      <c r="C8" s="140">
        <v>51460.629999999983</v>
      </c>
      <c r="D8" s="247">
        <f t="shared" ref="D8:D32" si="2">B8/$B$33</f>
        <v>8.0135475479711907E-2</v>
      </c>
      <c r="E8" s="215">
        <f t="shared" ref="E8:E32" si="3">C8/$C$33</f>
        <v>8.515979918221446E-2</v>
      </c>
      <c r="F8" s="52">
        <f t="shared" ref="F8:F33" si="4">(C8-B8)/B8</f>
        <v>3.4718960419769691E-2</v>
      </c>
      <c r="H8" s="19">
        <v>15846.359000000002</v>
      </c>
      <c r="I8" s="140">
        <v>15841.030999999997</v>
      </c>
      <c r="J8" s="247">
        <f t="shared" ref="J8:J32" si="5">H8/$H$33</f>
        <v>0.11232810444833821</v>
      </c>
      <c r="K8" s="215">
        <f t="shared" ref="K8:K32" si="6">I8/$I$33</f>
        <v>0.11281504631432797</v>
      </c>
      <c r="L8" s="52">
        <f t="shared" ref="L8:L33" si="7">(I8-H8)/H8</f>
        <v>-3.3622865669047228E-4</v>
      </c>
      <c r="N8" s="27">
        <f t="shared" si="0"/>
        <v>3.1862276289502223</v>
      </c>
      <c r="O8" s="152">
        <f t="shared" si="1"/>
        <v>3.0782815911892261</v>
      </c>
      <c r="P8" s="52">
        <f t="shared" ref="P8:P71" si="8">(O8-N8)/N8</f>
        <v>-3.3878947247896904E-2</v>
      </c>
    </row>
    <row r="9" spans="1:16" ht="20.100000000000001" customHeight="1" x14ac:dyDescent="0.25">
      <c r="A9" s="8" t="s">
        <v>167</v>
      </c>
      <c r="B9" s="19">
        <v>35629.699999999997</v>
      </c>
      <c r="C9" s="140">
        <v>34325.42</v>
      </c>
      <c r="D9" s="247">
        <f t="shared" si="2"/>
        <v>5.7409569780533923E-2</v>
      </c>
      <c r="E9" s="215">
        <f t="shared" si="3"/>
        <v>5.6803538434044988E-2</v>
      </c>
      <c r="F9" s="52">
        <f t="shared" si="4"/>
        <v>-3.6606538926794191E-2</v>
      </c>
      <c r="H9" s="19">
        <v>9623.5139999999974</v>
      </c>
      <c r="I9" s="140">
        <v>9710.6580000000013</v>
      </c>
      <c r="J9" s="247">
        <f t="shared" si="5"/>
        <v>6.8217000873957517E-2</v>
      </c>
      <c r="K9" s="215">
        <f t="shared" si="6"/>
        <v>6.9156378269356319E-2</v>
      </c>
      <c r="L9" s="52">
        <f t="shared" si="7"/>
        <v>9.0553201252685754E-3</v>
      </c>
      <c r="N9" s="27">
        <f t="shared" si="0"/>
        <v>2.7009809232185504</v>
      </c>
      <c r="O9" s="152">
        <f t="shared" si="1"/>
        <v>2.8289990333694393</v>
      </c>
      <c r="P9" s="52">
        <f t="shared" si="8"/>
        <v>4.7396895346576352E-2</v>
      </c>
    </row>
    <row r="10" spans="1:16" ht="20.100000000000001" customHeight="1" x14ac:dyDescent="0.25">
      <c r="A10" s="8" t="s">
        <v>168</v>
      </c>
      <c r="B10" s="19">
        <v>27807.06</v>
      </c>
      <c r="C10" s="140">
        <v>24470.05</v>
      </c>
      <c r="D10" s="247">
        <f t="shared" si="2"/>
        <v>4.4805074178606442E-2</v>
      </c>
      <c r="E10" s="215">
        <f t="shared" si="3"/>
        <v>4.0494345754778893E-2</v>
      </c>
      <c r="F10" s="52">
        <f t="shared" si="4"/>
        <v>-0.12000585462828511</v>
      </c>
      <c r="H10" s="19">
        <v>9797.603000000001</v>
      </c>
      <c r="I10" s="140">
        <v>9000.6280000000006</v>
      </c>
      <c r="J10" s="247">
        <f t="shared" si="5"/>
        <v>6.9451043809328802E-2</v>
      </c>
      <c r="K10" s="215">
        <f t="shared" si="6"/>
        <v>6.4099758701187906E-2</v>
      </c>
      <c r="L10" s="52">
        <f t="shared" si="7"/>
        <v>-8.1343875639786623E-2</v>
      </c>
      <c r="N10" s="27">
        <f t="shared" si="0"/>
        <v>3.5234228285910123</v>
      </c>
      <c r="O10" s="152">
        <f t="shared" si="1"/>
        <v>3.6782221532036101</v>
      </c>
      <c r="P10" s="52">
        <f t="shared" si="8"/>
        <v>4.3934359327092401E-2</v>
      </c>
    </row>
    <row r="11" spans="1:16" ht="20.100000000000001" customHeight="1" x14ac:dyDescent="0.25">
      <c r="A11" s="8" t="s">
        <v>172</v>
      </c>
      <c r="B11" s="19">
        <v>35407.73000000001</v>
      </c>
      <c r="C11" s="140">
        <v>36992.170000000006</v>
      </c>
      <c r="D11" s="247">
        <f t="shared" si="2"/>
        <v>5.7051913044603386E-2</v>
      </c>
      <c r="E11" s="215">
        <f t="shared" si="3"/>
        <v>6.121661877272664E-2</v>
      </c>
      <c r="F11" s="52">
        <f t="shared" si="4"/>
        <v>4.4748420754450922E-2</v>
      </c>
      <c r="H11" s="19">
        <v>7873.7690000000002</v>
      </c>
      <c r="I11" s="140">
        <v>7987.3779999999979</v>
      </c>
      <c r="J11" s="247">
        <f t="shared" si="5"/>
        <v>5.5813802188508246E-2</v>
      </c>
      <c r="K11" s="215">
        <f t="shared" si="6"/>
        <v>5.6883697721445289E-2</v>
      </c>
      <c r="L11" s="52">
        <f t="shared" si="7"/>
        <v>1.4428795155153478E-2</v>
      </c>
      <c r="N11" s="27">
        <f t="shared" si="0"/>
        <v>2.2237429510448701</v>
      </c>
      <c r="O11" s="152">
        <f t="shared" si="1"/>
        <v>2.1592077458554058</v>
      </c>
      <c r="P11" s="52">
        <f t="shared" si="8"/>
        <v>-2.9020982465235545E-2</v>
      </c>
    </row>
    <row r="12" spans="1:16" ht="20.100000000000001" customHeight="1" x14ac:dyDescent="0.25">
      <c r="A12" s="8" t="s">
        <v>173</v>
      </c>
      <c r="B12" s="19">
        <v>9441.0300000000007</v>
      </c>
      <c r="C12" s="140">
        <v>36873.81</v>
      </c>
      <c r="D12" s="247">
        <f t="shared" si="2"/>
        <v>1.5212181707539336E-2</v>
      </c>
      <c r="E12" s="215">
        <f t="shared" si="3"/>
        <v>6.1020750322783306E-2</v>
      </c>
      <c r="F12" s="52">
        <f t="shared" si="4"/>
        <v>2.9056977893301892</v>
      </c>
      <c r="H12" s="19">
        <v>2023.991</v>
      </c>
      <c r="I12" s="140">
        <v>7403.9070000000011</v>
      </c>
      <c r="J12" s="247">
        <f t="shared" si="5"/>
        <v>1.43472120283591E-2</v>
      </c>
      <c r="K12" s="215">
        <f t="shared" si="6"/>
        <v>5.2728393190568046E-2</v>
      </c>
      <c r="L12" s="52">
        <f t="shared" si="7"/>
        <v>2.658073084317075</v>
      </c>
      <c r="N12" s="27">
        <f t="shared" si="0"/>
        <v>2.1438243496737113</v>
      </c>
      <c r="O12" s="152">
        <f t="shared" si="1"/>
        <v>2.0079039838844972</v>
      </c>
      <c r="P12" s="52">
        <f t="shared" si="8"/>
        <v>-6.3400887208833634E-2</v>
      </c>
    </row>
    <row r="13" spans="1:16" ht="20.100000000000001" customHeight="1" x14ac:dyDescent="0.25">
      <c r="A13" s="8" t="s">
        <v>175</v>
      </c>
      <c r="B13" s="19">
        <v>89593.829999999973</v>
      </c>
      <c r="C13" s="140">
        <v>65482.81</v>
      </c>
      <c r="D13" s="247">
        <f t="shared" si="2"/>
        <v>0.14436111545396937</v>
      </c>
      <c r="E13" s="215">
        <f t="shared" si="3"/>
        <v>0.10836445161062168</v>
      </c>
      <c r="F13" s="52">
        <f t="shared" si="4"/>
        <v>-0.26911473703044042</v>
      </c>
      <c r="H13" s="19">
        <v>12018.474999999997</v>
      </c>
      <c r="I13" s="140">
        <v>7341.1989999999996</v>
      </c>
      <c r="J13" s="247">
        <f t="shared" si="5"/>
        <v>8.5193861574746663E-2</v>
      </c>
      <c r="K13" s="215">
        <f t="shared" si="6"/>
        <v>5.2281805722600896E-2</v>
      </c>
      <c r="L13" s="52">
        <f t="shared" si="7"/>
        <v>-0.38917383445071013</v>
      </c>
      <c r="N13" s="27">
        <f t="shared" si="0"/>
        <v>1.3414400299663494</v>
      </c>
      <c r="O13" s="152">
        <f t="shared" si="1"/>
        <v>1.1210879618635792</v>
      </c>
      <c r="P13" s="52">
        <f t="shared" si="8"/>
        <v>-0.16426531427446506</v>
      </c>
    </row>
    <row r="14" spans="1:16" ht="20.100000000000001" customHeight="1" x14ac:dyDescent="0.25">
      <c r="A14" s="8" t="s">
        <v>169</v>
      </c>
      <c r="B14" s="19">
        <v>35906.12000000001</v>
      </c>
      <c r="C14" s="140">
        <v>36373.450000000004</v>
      </c>
      <c r="D14" s="247">
        <f t="shared" si="2"/>
        <v>5.7854960936752922E-2</v>
      </c>
      <c r="E14" s="215">
        <f t="shared" si="3"/>
        <v>6.0192727869136459E-2</v>
      </c>
      <c r="F14" s="52">
        <f t="shared" si="4"/>
        <v>1.301532997717365E-2</v>
      </c>
      <c r="H14" s="19">
        <v>7563.7109999999993</v>
      </c>
      <c r="I14" s="140">
        <v>7282.286000000001</v>
      </c>
      <c r="J14" s="247">
        <f t="shared" si="5"/>
        <v>5.3615932797246635E-2</v>
      </c>
      <c r="K14" s="215">
        <f t="shared" si="6"/>
        <v>5.1862245100346212E-2</v>
      </c>
      <c r="L14" s="52">
        <f t="shared" si="7"/>
        <v>-3.7207265058117424E-2</v>
      </c>
      <c r="N14" s="27">
        <f t="shared" si="0"/>
        <v>2.106524180279016</v>
      </c>
      <c r="O14" s="152">
        <f t="shared" si="1"/>
        <v>2.0020883364102113</v>
      </c>
      <c r="P14" s="52">
        <f t="shared" si="8"/>
        <v>-4.9577329729474928E-2</v>
      </c>
    </row>
    <row r="15" spans="1:16" ht="20.100000000000001" customHeight="1" x14ac:dyDescent="0.25">
      <c r="A15" s="8" t="s">
        <v>164</v>
      </c>
      <c r="B15" s="19">
        <v>39608.06</v>
      </c>
      <c r="C15" s="140">
        <v>33916.500000000007</v>
      </c>
      <c r="D15" s="247">
        <f t="shared" si="2"/>
        <v>6.3819838068846349E-2</v>
      </c>
      <c r="E15" s="215">
        <f t="shared" si="3"/>
        <v>5.6126835776467918E-2</v>
      </c>
      <c r="F15" s="52">
        <f t="shared" si="4"/>
        <v>-0.14369701520347097</v>
      </c>
      <c r="H15" s="19">
        <v>7119.1830000000009</v>
      </c>
      <c r="I15" s="140">
        <v>6563.3339999999989</v>
      </c>
      <c r="J15" s="247">
        <f t="shared" si="5"/>
        <v>5.0464862724038606E-2</v>
      </c>
      <c r="K15" s="215">
        <f t="shared" si="6"/>
        <v>4.6742085738384294E-2</v>
      </c>
      <c r="L15" s="52">
        <f t="shared" si="7"/>
        <v>-7.8077638965033197E-2</v>
      </c>
      <c r="N15" s="27">
        <f t="shared" si="0"/>
        <v>1.7974076488472299</v>
      </c>
      <c r="O15" s="152">
        <f t="shared" si="1"/>
        <v>1.9351448410065888</v>
      </c>
      <c r="P15" s="52">
        <f t="shared" si="8"/>
        <v>7.6631025937659067E-2</v>
      </c>
    </row>
    <row r="16" spans="1:16" ht="20.100000000000001" customHeight="1" x14ac:dyDescent="0.25">
      <c r="A16" s="8" t="s">
        <v>174</v>
      </c>
      <c r="B16" s="19">
        <v>22938.410000000014</v>
      </c>
      <c r="C16" s="140">
        <v>18439.829999999994</v>
      </c>
      <c r="D16" s="247">
        <f t="shared" si="2"/>
        <v>3.6960295751844618E-2</v>
      </c>
      <c r="E16" s="215">
        <f t="shared" si="3"/>
        <v>3.0515215607624192E-2</v>
      </c>
      <c r="F16" s="52">
        <f t="shared" si="4"/>
        <v>-0.19611559824765609</v>
      </c>
      <c r="H16" s="19">
        <v>8231.7700000000023</v>
      </c>
      <c r="I16" s="140">
        <v>6139.5829999999969</v>
      </c>
      <c r="J16" s="247">
        <f t="shared" si="5"/>
        <v>5.8351519131599701E-2</v>
      </c>
      <c r="K16" s="215">
        <f t="shared" si="6"/>
        <v>4.3724258887925943E-2</v>
      </c>
      <c r="L16" s="52">
        <f t="shared" si="7"/>
        <v>-0.254160040914652</v>
      </c>
      <c r="N16" s="27">
        <f t="shared" si="0"/>
        <v>3.5886401890976738</v>
      </c>
      <c r="O16" s="152">
        <f t="shared" si="1"/>
        <v>3.3295225606743655</v>
      </c>
      <c r="P16" s="52">
        <f t="shared" si="8"/>
        <v>-7.2204961982678104E-2</v>
      </c>
    </row>
    <row r="17" spans="1:16" ht="20.100000000000001" customHeight="1" x14ac:dyDescent="0.25">
      <c r="A17" s="8" t="s">
        <v>177</v>
      </c>
      <c r="B17" s="19">
        <v>24739.300000000007</v>
      </c>
      <c r="C17" s="140">
        <v>21236.420000000002</v>
      </c>
      <c r="D17" s="247">
        <f t="shared" si="2"/>
        <v>3.9862041209203655E-2</v>
      </c>
      <c r="E17" s="215">
        <f t="shared" si="3"/>
        <v>3.5143162113428529E-2</v>
      </c>
      <c r="F17" s="52">
        <f t="shared" si="4"/>
        <v>-0.14159171843989132</v>
      </c>
      <c r="H17" s="19">
        <v>5863.6799999999994</v>
      </c>
      <c r="I17" s="140">
        <v>5043.433</v>
      </c>
      <c r="J17" s="247">
        <f t="shared" si="5"/>
        <v>4.1565135529974526E-2</v>
      </c>
      <c r="K17" s="215">
        <f t="shared" si="6"/>
        <v>3.5917809104610059E-2</v>
      </c>
      <c r="L17" s="52">
        <f t="shared" si="7"/>
        <v>-0.13988604425889534</v>
      </c>
      <c r="N17" s="27">
        <f t="shared" si="0"/>
        <v>2.3701883238410133</v>
      </c>
      <c r="O17" s="152">
        <f t="shared" si="1"/>
        <v>2.3748979347743169</v>
      </c>
      <c r="P17" s="52">
        <f t="shared" si="8"/>
        <v>1.9870197173494667E-3</v>
      </c>
    </row>
    <row r="18" spans="1:16" ht="20.100000000000001" customHeight="1" x14ac:dyDescent="0.25">
      <c r="A18" s="8" t="s">
        <v>176</v>
      </c>
      <c r="B18" s="19">
        <v>20855.329999999987</v>
      </c>
      <c r="C18" s="140">
        <v>25488.420000000002</v>
      </c>
      <c r="D18" s="247">
        <f t="shared" si="2"/>
        <v>3.3603862028898979E-2</v>
      </c>
      <c r="E18" s="215">
        <f t="shared" si="3"/>
        <v>4.2179598824809171E-2</v>
      </c>
      <c r="F18" s="52">
        <f t="shared" si="4"/>
        <v>0.22215376117280414</v>
      </c>
      <c r="H18" s="19">
        <v>3299.9089999999997</v>
      </c>
      <c r="I18" s="140">
        <v>3970.2149999999992</v>
      </c>
      <c r="J18" s="247">
        <f t="shared" si="5"/>
        <v>2.3391652481305716E-2</v>
      </c>
      <c r="K18" s="215">
        <f t="shared" si="6"/>
        <v>2.8274674110721681E-2</v>
      </c>
      <c r="L18" s="52">
        <f t="shared" si="7"/>
        <v>0.20312863172893544</v>
      </c>
      <c r="N18" s="27">
        <f t="shared" si="0"/>
        <v>1.5822856794881701</v>
      </c>
      <c r="O18" s="152">
        <f t="shared" si="1"/>
        <v>1.5576544171823905</v>
      </c>
      <c r="P18" s="52">
        <f t="shared" si="8"/>
        <v>-1.5566886956688637E-2</v>
      </c>
    </row>
    <row r="19" spans="1:16" ht="20.100000000000001" customHeight="1" x14ac:dyDescent="0.25">
      <c r="A19" s="8" t="s">
        <v>170</v>
      </c>
      <c r="B19" s="19">
        <v>26945.15</v>
      </c>
      <c r="C19" s="140">
        <v>13952.339999999997</v>
      </c>
      <c r="D19" s="247">
        <f t="shared" si="2"/>
        <v>4.3416292283458849E-2</v>
      </c>
      <c r="E19" s="215">
        <f t="shared" si="3"/>
        <v>2.3089077466054694E-2</v>
      </c>
      <c r="F19" s="52">
        <f t="shared" si="4"/>
        <v>-0.48219475490023267</v>
      </c>
      <c r="H19" s="19">
        <v>4290.7139999999999</v>
      </c>
      <c r="I19" s="140">
        <v>3613.7369999999992</v>
      </c>
      <c r="J19" s="247">
        <f t="shared" si="5"/>
        <v>3.0415048046680434E-2</v>
      </c>
      <c r="K19" s="215">
        <f t="shared" si="6"/>
        <v>2.5735945281768629E-2</v>
      </c>
      <c r="L19" s="52">
        <f t="shared" si="7"/>
        <v>-0.15777723707522823</v>
      </c>
      <c r="N19" s="27">
        <f t="shared" si="0"/>
        <v>1.5923882405553502</v>
      </c>
      <c r="O19" s="152">
        <f t="shared" si="1"/>
        <v>2.5900580117743695</v>
      </c>
      <c r="P19" s="52">
        <f t="shared" si="8"/>
        <v>0.62652420170540757</v>
      </c>
    </row>
    <row r="20" spans="1:16" ht="20.100000000000001" customHeight="1" x14ac:dyDescent="0.25">
      <c r="A20" s="8" t="s">
        <v>179</v>
      </c>
      <c r="B20" s="19">
        <v>12950.320000000003</v>
      </c>
      <c r="C20" s="140">
        <v>16143.569999999998</v>
      </c>
      <c r="D20" s="247">
        <f t="shared" si="2"/>
        <v>2.0866644954076075E-2</v>
      </c>
      <c r="E20" s="215">
        <f t="shared" si="3"/>
        <v>2.6715241909864341E-2</v>
      </c>
      <c r="F20" s="52">
        <f t="shared" si="4"/>
        <v>0.24657691856262962</v>
      </c>
      <c r="H20" s="19">
        <v>2967.2939999999994</v>
      </c>
      <c r="I20" s="140">
        <v>3499.7379999999994</v>
      </c>
      <c r="J20" s="247">
        <f t="shared" si="5"/>
        <v>2.1033886103484539E-2</v>
      </c>
      <c r="K20" s="215">
        <f t="shared" si="6"/>
        <v>2.4924078777322861E-2</v>
      </c>
      <c r="L20" s="52">
        <f t="shared" si="7"/>
        <v>0.17943756163022609</v>
      </c>
      <c r="N20" s="27">
        <f t="shared" si="0"/>
        <v>2.2912900993952263</v>
      </c>
      <c r="O20" s="152">
        <f t="shared" si="1"/>
        <v>2.1678835598321808</v>
      </c>
      <c r="P20" s="52">
        <f t="shared" si="8"/>
        <v>-5.3858976476011469E-2</v>
      </c>
    </row>
    <row r="21" spans="1:16" ht="20.100000000000001" customHeight="1" x14ac:dyDescent="0.25">
      <c r="A21" s="8" t="s">
        <v>181</v>
      </c>
      <c r="B21" s="19">
        <v>10166.840000000002</v>
      </c>
      <c r="C21" s="140">
        <v>8968.4</v>
      </c>
      <c r="D21" s="247">
        <f t="shared" si="2"/>
        <v>1.6381667834068872E-2</v>
      </c>
      <c r="E21" s="215">
        <f t="shared" si="3"/>
        <v>1.4841387347682537E-2</v>
      </c>
      <c r="F21" s="52">
        <f t="shared" si="4"/>
        <v>-0.11787733455036196</v>
      </c>
      <c r="H21" s="19">
        <v>2654.8310000000001</v>
      </c>
      <c r="I21" s="140">
        <v>2574.6199999999994</v>
      </c>
      <c r="J21" s="247">
        <f t="shared" si="5"/>
        <v>1.8818968689317598E-2</v>
      </c>
      <c r="K21" s="215">
        <f t="shared" si="6"/>
        <v>1.8335667327574516E-2</v>
      </c>
      <c r="L21" s="52">
        <f t="shared" si="7"/>
        <v>-3.0213222611910395E-2</v>
      </c>
      <c r="N21" s="27">
        <f t="shared" si="0"/>
        <v>2.6112646604057894</v>
      </c>
      <c r="O21" s="152">
        <f t="shared" si="1"/>
        <v>2.8707684759823375</v>
      </c>
      <c r="P21" s="52">
        <f t="shared" si="8"/>
        <v>9.9378595939111483E-2</v>
      </c>
    </row>
    <row r="22" spans="1:16" ht="20.100000000000001" customHeight="1" x14ac:dyDescent="0.25">
      <c r="A22" s="8" t="s">
        <v>180</v>
      </c>
      <c r="B22" s="19">
        <v>10782.710000000003</v>
      </c>
      <c r="C22" s="140">
        <v>10099.220000000001</v>
      </c>
      <c r="D22" s="247">
        <f t="shared" si="2"/>
        <v>1.7374009384537651E-2</v>
      </c>
      <c r="E22" s="215">
        <f t="shared" si="3"/>
        <v>1.6712728683986267E-2</v>
      </c>
      <c r="F22" s="52">
        <f t="shared" si="4"/>
        <v>-6.3387589947239739E-2</v>
      </c>
      <c r="H22" s="19">
        <v>2519.3550000000005</v>
      </c>
      <c r="I22" s="140">
        <v>2475.3139999999999</v>
      </c>
      <c r="J22" s="247">
        <f t="shared" si="5"/>
        <v>1.7858636900908473E-2</v>
      </c>
      <c r="K22" s="215">
        <f t="shared" si="6"/>
        <v>1.7628439938821183E-2</v>
      </c>
      <c r="L22" s="52">
        <f t="shared" si="7"/>
        <v>-1.7481061620930997E-2</v>
      </c>
      <c r="N22" s="27">
        <f t="shared" si="0"/>
        <v>2.3364766371348202</v>
      </c>
      <c r="O22" s="152">
        <f t="shared" si="1"/>
        <v>2.4509952253738403</v>
      </c>
      <c r="P22" s="52">
        <f t="shared" si="8"/>
        <v>4.9013367571888997E-2</v>
      </c>
    </row>
    <row r="23" spans="1:16" ht="20.100000000000001" customHeight="1" x14ac:dyDescent="0.25">
      <c r="A23" s="8" t="s">
        <v>171</v>
      </c>
      <c r="B23" s="19">
        <v>9636.0499999999975</v>
      </c>
      <c r="C23" s="140">
        <v>7129.86</v>
      </c>
      <c r="D23" s="247">
        <f t="shared" si="2"/>
        <v>1.5526414336458455E-2</v>
      </c>
      <c r="E23" s="215">
        <f t="shared" si="3"/>
        <v>1.1798873154046185E-2</v>
      </c>
      <c r="F23" s="52">
        <f t="shared" si="4"/>
        <v>-0.26008478577840488</v>
      </c>
      <c r="H23" s="19">
        <v>2650.2440000000006</v>
      </c>
      <c r="I23" s="140">
        <v>1960.086</v>
      </c>
      <c r="J23" s="247">
        <f t="shared" si="5"/>
        <v>1.8786453395734735E-2</v>
      </c>
      <c r="K23" s="215">
        <f t="shared" si="6"/>
        <v>1.3959141476969895E-2</v>
      </c>
      <c r="L23" s="52">
        <f t="shared" si="7"/>
        <v>-0.26041300348194368</v>
      </c>
      <c r="N23" s="27">
        <f t="shared" si="0"/>
        <v>2.7503427234188296</v>
      </c>
      <c r="O23" s="152">
        <f t="shared" si="1"/>
        <v>2.7491227036716008</v>
      </c>
      <c r="P23" s="52">
        <f t="shared" si="8"/>
        <v>-4.4358826150661955E-4</v>
      </c>
    </row>
    <row r="24" spans="1:16" ht="20.100000000000001" customHeight="1" x14ac:dyDescent="0.25">
      <c r="A24" s="8" t="s">
        <v>186</v>
      </c>
      <c r="B24" s="19">
        <v>4057.3199999999997</v>
      </c>
      <c r="C24" s="140">
        <v>5066.32</v>
      </c>
      <c r="D24" s="247">
        <f t="shared" si="2"/>
        <v>6.53749528236151E-3</v>
      </c>
      <c r="E24" s="215">
        <f t="shared" si="3"/>
        <v>8.3840169425216295E-3</v>
      </c>
      <c r="F24" s="52">
        <f t="shared" si="4"/>
        <v>0.24868632496327628</v>
      </c>
      <c r="H24" s="19">
        <v>1426.6839999999997</v>
      </c>
      <c r="I24" s="140">
        <v>1803.3889999999999</v>
      </c>
      <c r="J24" s="247">
        <f t="shared" si="5"/>
        <v>1.0113156553298641E-2</v>
      </c>
      <c r="K24" s="215">
        <f t="shared" si="6"/>
        <v>1.284319269104073E-2</v>
      </c>
      <c r="L24" s="52">
        <f t="shared" si="7"/>
        <v>0.26404235275646198</v>
      </c>
      <c r="N24" s="27">
        <f t="shared" si="0"/>
        <v>3.5163211183737042</v>
      </c>
      <c r="O24" s="152">
        <f t="shared" si="1"/>
        <v>3.5595639438487896</v>
      </c>
      <c r="P24" s="52">
        <f t="shared" si="8"/>
        <v>1.2297746428541536E-2</v>
      </c>
    </row>
    <row r="25" spans="1:16" ht="20.100000000000001" customHeight="1" x14ac:dyDescent="0.25">
      <c r="A25" s="8" t="s">
        <v>184</v>
      </c>
      <c r="B25" s="19">
        <v>3528.8599999999997</v>
      </c>
      <c r="C25" s="140">
        <v>5888.39</v>
      </c>
      <c r="D25" s="247">
        <f t="shared" si="2"/>
        <v>5.6859960767487502E-3</v>
      </c>
      <c r="E25" s="215">
        <f t="shared" si="3"/>
        <v>9.7444222876121016E-3</v>
      </c>
      <c r="F25" s="52">
        <f t="shared" si="4"/>
        <v>0.66863803041208802</v>
      </c>
      <c r="H25" s="19">
        <v>1025.2729999999999</v>
      </c>
      <c r="I25" s="140">
        <v>1603.1669999999997</v>
      </c>
      <c r="J25" s="247">
        <f t="shared" si="5"/>
        <v>7.2677245689095537E-3</v>
      </c>
      <c r="K25" s="215">
        <f t="shared" si="6"/>
        <v>1.1417271978989386E-2</v>
      </c>
      <c r="L25" s="52">
        <f t="shared" si="7"/>
        <v>0.56364890131701495</v>
      </c>
      <c r="N25" s="27">
        <f t="shared" si="0"/>
        <v>2.9053943766542165</v>
      </c>
      <c r="O25" s="152">
        <f t="shared" si="1"/>
        <v>2.7225897061845421</v>
      </c>
      <c r="P25" s="52">
        <f t="shared" si="8"/>
        <v>-6.2919055649921077E-2</v>
      </c>
    </row>
    <row r="26" spans="1:16" ht="20.100000000000001" customHeight="1" x14ac:dyDescent="0.25">
      <c r="A26" s="8" t="s">
        <v>183</v>
      </c>
      <c r="B26" s="19">
        <v>3502.73</v>
      </c>
      <c r="C26" s="140">
        <v>4764.95</v>
      </c>
      <c r="D26" s="247">
        <f t="shared" si="2"/>
        <v>5.6438932227150275E-3</v>
      </c>
      <c r="E26" s="215">
        <f t="shared" si="3"/>
        <v>7.8852937694951046E-3</v>
      </c>
      <c r="F26" s="52">
        <f t="shared" si="4"/>
        <v>0.36035321021032163</v>
      </c>
      <c r="H26" s="19">
        <v>1065.9290000000001</v>
      </c>
      <c r="I26" s="140">
        <v>1459.329</v>
      </c>
      <c r="J26" s="247">
        <f t="shared" si="5"/>
        <v>7.55591767462246E-3</v>
      </c>
      <c r="K26" s="215">
        <f t="shared" si="6"/>
        <v>1.03929011137496E-2</v>
      </c>
      <c r="L26" s="52">
        <f t="shared" si="7"/>
        <v>0.36906773340438231</v>
      </c>
      <c r="N26" s="27">
        <f t="shared" si="0"/>
        <v>3.0431377811021694</v>
      </c>
      <c r="O26" s="152">
        <f t="shared" si="1"/>
        <v>3.0626323466143401</v>
      </c>
      <c r="P26" s="52">
        <f t="shared" si="8"/>
        <v>6.4060738995229431E-3</v>
      </c>
    </row>
    <row r="27" spans="1:16" ht="20.100000000000001" customHeight="1" x14ac:dyDescent="0.25">
      <c r="A27" s="8" t="s">
        <v>185</v>
      </c>
      <c r="B27" s="19">
        <v>3887.0499999999997</v>
      </c>
      <c r="C27" s="140">
        <v>3855.3200000000011</v>
      </c>
      <c r="D27" s="247">
        <f t="shared" si="2"/>
        <v>6.2631419353916641E-3</v>
      </c>
      <c r="E27" s="215">
        <f t="shared" si="3"/>
        <v>6.3799894595766753E-3</v>
      </c>
      <c r="F27" s="52">
        <f t="shared" si="4"/>
        <v>-8.1630027913195506E-3</v>
      </c>
      <c r="H27" s="19">
        <v>1275.75</v>
      </c>
      <c r="I27" s="140">
        <v>1358.2770000000003</v>
      </c>
      <c r="J27" s="247">
        <f t="shared" si="5"/>
        <v>9.0432495723445014E-3</v>
      </c>
      <c r="K27" s="215">
        <f t="shared" si="6"/>
        <v>9.6732392394590031E-3</v>
      </c>
      <c r="L27" s="52">
        <f t="shared" si="7"/>
        <v>6.4689006466784452E-2</v>
      </c>
      <c r="N27" s="27">
        <f t="shared" si="0"/>
        <v>3.2820519417038629</v>
      </c>
      <c r="O27" s="152">
        <f t="shared" si="1"/>
        <v>3.523123891142629</v>
      </c>
      <c r="P27" s="52">
        <f t="shared" si="8"/>
        <v>7.3451594831742559E-2</v>
      </c>
    </row>
    <row r="28" spans="1:16" ht="20.100000000000001" customHeight="1" x14ac:dyDescent="0.25">
      <c r="A28" s="8" t="s">
        <v>199</v>
      </c>
      <c r="B28" s="19">
        <v>25383.470000000005</v>
      </c>
      <c r="C28" s="140">
        <v>18489.809999999994</v>
      </c>
      <c r="D28" s="247">
        <f t="shared" si="2"/>
        <v>4.0899982100244738E-2</v>
      </c>
      <c r="E28" s="215">
        <f t="shared" si="3"/>
        <v>3.0597925181197756E-2</v>
      </c>
      <c r="F28" s="52">
        <f t="shared" si="4"/>
        <v>-0.27158067829181787</v>
      </c>
      <c r="H28" s="19">
        <v>1957.8899999999996</v>
      </c>
      <c r="I28" s="140">
        <v>1328.999</v>
      </c>
      <c r="J28" s="247">
        <f t="shared" si="5"/>
        <v>1.3878650131450185E-2</v>
      </c>
      <c r="K28" s="215">
        <f t="shared" si="6"/>
        <v>9.4647301515094311E-3</v>
      </c>
      <c r="L28" s="52">
        <f t="shared" si="7"/>
        <v>-0.32120854593465403</v>
      </c>
      <c r="N28" s="27">
        <f t="shared" si="0"/>
        <v>0.77132480311005513</v>
      </c>
      <c r="O28" s="152">
        <f t="shared" si="1"/>
        <v>0.71877374618776524</v>
      </c>
      <c r="P28" s="52">
        <f t="shared" si="8"/>
        <v>-6.8130905048559343E-2</v>
      </c>
    </row>
    <row r="29" spans="1:16" ht="20.100000000000001" customHeight="1" x14ac:dyDescent="0.25">
      <c r="A29" s="8" t="s">
        <v>188</v>
      </c>
      <c r="B29" s="19">
        <v>5072.47</v>
      </c>
      <c r="C29" s="140">
        <v>5375.65</v>
      </c>
      <c r="D29" s="247">
        <f t="shared" si="2"/>
        <v>8.1731903559296021E-3</v>
      </c>
      <c r="E29" s="215">
        <f t="shared" si="3"/>
        <v>8.8959127487143325E-3</v>
      </c>
      <c r="F29" s="52">
        <f>(C29-B29)/B29</f>
        <v>5.9769697997228047E-2</v>
      </c>
      <c r="H29" s="19">
        <v>1195.19</v>
      </c>
      <c r="I29" s="140">
        <v>1197.4409999999998</v>
      </c>
      <c r="J29" s="247">
        <f t="shared" si="5"/>
        <v>8.4721939693281796E-3</v>
      </c>
      <c r="K29" s="215">
        <f t="shared" si="6"/>
        <v>8.52781374354202E-3</v>
      </c>
      <c r="L29" s="52">
        <f>(I29-H29)/H29</f>
        <v>1.8833825584214634E-3</v>
      </c>
      <c r="N29" s="27">
        <f t="shared" si="0"/>
        <v>2.3562288194903074</v>
      </c>
      <c r="O29" s="152">
        <f t="shared" si="1"/>
        <v>2.2275278338433493</v>
      </c>
      <c r="P29" s="52">
        <f>(O29-N29)/N29</f>
        <v>-5.4621598964568439E-2</v>
      </c>
    </row>
    <row r="30" spans="1:16" ht="20.100000000000001" customHeight="1" x14ac:dyDescent="0.25">
      <c r="A30" s="8" t="s">
        <v>198</v>
      </c>
      <c r="B30" s="19">
        <v>2331.6000000000008</v>
      </c>
      <c r="C30" s="140">
        <v>3155.0400000000009</v>
      </c>
      <c r="D30" s="247">
        <f t="shared" si="2"/>
        <v>3.7568700522399279E-3</v>
      </c>
      <c r="E30" s="215">
        <f t="shared" si="3"/>
        <v>5.2211287116355563E-3</v>
      </c>
      <c r="F30" s="52">
        <f t="shared" si="4"/>
        <v>0.35316520844055577</v>
      </c>
      <c r="H30" s="19">
        <v>742.41099999999972</v>
      </c>
      <c r="I30" s="140">
        <v>1156.7780000000005</v>
      </c>
      <c r="J30" s="247">
        <f t="shared" si="5"/>
        <v>5.2626360636910457E-3</v>
      </c>
      <c r="K30" s="215">
        <f t="shared" si="6"/>
        <v>8.2382241184551525E-3</v>
      </c>
      <c r="L30" s="52">
        <f t="shared" si="7"/>
        <v>0.55813693493226924</v>
      </c>
      <c r="N30" s="27">
        <f t="shared" si="0"/>
        <v>3.1841267798936328</v>
      </c>
      <c r="O30" s="152">
        <f t="shared" si="1"/>
        <v>3.6664447994320204</v>
      </c>
      <c r="P30" s="52">
        <f t="shared" si="8"/>
        <v>0.15147575862368762</v>
      </c>
    </row>
    <row r="31" spans="1:16" ht="20.100000000000001" customHeight="1" x14ac:dyDescent="0.25">
      <c r="A31" s="8" t="s">
        <v>182</v>
      </c>
      <c r="B31" s="19">
        <v>527.48000000000013</v>
      </c>
      <c r="C31" s="140">
        <v>560.68999999999994</v>
      </c>
      <c r="D31" s="247">
        <f t="shared" si="2"/>
        <v>8.4992014717598081E-4</v>
      </c>
      <c r="E31" s="215">
        <f t="shared" si="3"/>
        <v>9.2785976004327642E-4</v>
      </c>
      <c r="F31" s="52">
        <f t="shared" si="4"/>
        <v>6.295973307044779E-2</v>
      </c>
      <c r="H31" s="19">
        <v>1020.8159999999999</v>
      </c>
      <c r="I31" s="140">
        <v>1109.348</v>
      </c>
      <c r="J31" s="247">
        <f t="shared" si="5"/>
        <v>7.236130790078326E-3</v>
      </c>
      <c r="K31" s="215">
        <f t="shared" si="6"/>
        <v>7.9004419597882933E-3</v>
      </c>
      <c r="L31" s="52">
        <f t="shared" si="7"/>
        <v>8.6726697073713624E-2</v>
      </c>
      <c r="N31" s="27">
        <f t="shared" si="0"/>
        <v>19.352695836808973</v>
      </c>
      <c r="O31" s="152">
        <f t="shared" si="1"/>
        <v>19.785407266047194</v>
      </c>
      <c r="P31" s="52">
        <f t="shared" si="8"/>
        <v>2.2359232681950225E-2</v>
      </c>
    </row>
    <row r="32" spans="1:16" ht="20.100000000000001" customHeight="1" thickBot="1" x14ac:dyDescent="0.3">
      <c r="A32" s="8" t="s">
        <v>17</v>
      </c>
      <c r="B32" s="19">
        <f>B33-SUM(B7:B31)</f>
        <v>64540.119999999995</v>
      </c>
      <c r="C32" s="140">
        <f>C33-SUM(C7:C31)</f>
        <v>57433.309999999823</v>
      </c>
      <c r="D32" s="247">
        <f t="shared" si="2"/>
        <v>0.1039924704048598</v>
      </c>
      <c r="E32" s="215">
        <f t="shared" si="3"/>
        <v>9.5043709063994286E-2</v>
      </c>
      <c r="F32" s="52">
        <f t="shared" si="4"/>
        <v>-0.11011460778195288</v>
      </c>
      <c r="H32" s="19">
        <f>H33-SUM(H7:H31)</f>
        <v>12901.431999999928</v>
      </c>
      <c r="I32" s="142">
        <f>I33-SUM(I7:I31)</f>
        <v>11939.393000000084</v>
      </c>
      <c r="J32" s="247">
        <f t="shared" si="5"/>
        <v>9.1452768502160317E-2</v>
      </c>
      <c r="K32" s="215">
        <f t="shared" si="6"/>
        <v>8.5028756919923509E-2</v>
      </c>
      <c r="L32" s="52">
        <f t="shared" si="7"/>
        <v>-7.4568388997426766E-2</v>
      </c>
      <c r="N32" s="27">
        <f t="shared" si="0"/>
        <v>1.9989786198104262</v>
      </c>
      <c r="O32" s="152">
        <f t="shared" si="1"/>
        <v>2.0788272519901989</v>
      </c>
      <c r="P32" s="52">
        <f t="shared" si="8"/>
        <v>3.9944715460411048E-2</v>
      </c>
    </row>
    <row r="33" spans="1:16" ht="26.25" customHeight="1" thickBot="1" x14ac:dyDescent="0.3">
      <c r="A33" s="12" t="s">
        <v>18</v>
      </c>
      <c r="B33" s="17">
        <v>620623.00999999989</v>
      </c>
      <c r="C33" s="145">
        <v>604283.12999999989</v>
      </c>
      <c r="D33" s="243">
        <f>SUM(D7:D32)</f>
        <v>1.0000000000000002</v>
      </c>
      <c r="E33" s="244">
        <f>SUM(E7:E32)</f>
        <v>0.99999999999999978</v>
      </c>
      <c r="F33" s="57">
        <f t="shared" si="4"/>
        <v>-2.6328189153025452E-2</v>
      </c>
      <c r="G33" s="1"/>
      <c r="H33" s="17">
        <v>141072.07699999993</v>
      </c>
      <c r="I33" s="145">
        <v>140415.94200000007</v>
      </c>
      <c r="J33" s="243">
        <f>SUM(J7:J32)</f>
        <v>1</v>
      </c>
      <c r="K33" s="244">
        <f>SUM(K7:K32)</f>
        <v>1</v>
      </c>
      <c r="L33" s="57">
        <f t="shared" si="7"/>
        <v>-4.6510621659016484E-3</v>
      </c>
      <c r="N33" s="29">
        <f t="shared" si="0"/>
        <v>2.2730719732740807</v>
      </c>
      <c r="O33" s="146">
        <f t="shared" si="1"/>
        <v>2.32367800835347</v>
      </c>
      <c r="P33" s="57">
        <f t="shared" si="8"/>
        <v>2.2263278802605424E-2</v>
      </c>
    </row>
    <row r="35" spans="1:16" ht="15.75" thickBot="1" x14ac:dyDescent="0.3"/>
    <row r="36" spans="1:16" x14ac:dyDescent="0.25">
      <c r="A36" s="365" t="s">
        <v>2</v>
      </c>
      <c r="B36" s="353" t="s">
        <v>1</v>
      </c>
      <c r="C36" s="351"/>
      <c r="D36" s="353" t="s">
        <v>104</v>
      </c>
      <c r="E36" s="351"/>
      <c r="F36" s="130" t="s">
        <v>0</v>
      </c>
      <c r="H36" s="363" t="s">
        <v>19</v>
      </c>
      <c r="I36" s="364"/>
      <c r="J36" s="353" t="s">
        <v>104</v>
      </c>
      <c r="K36" s="354"/>
      <c r="L36" s="130" t="s">
        <v>0</v>
      </c>
      <c r="N36" s="361" t="s">
        <v>22</v>
      </c>
      <c r="O36" s="351"/>
      <c r="P36" s="130" t="s">
        <v>0</v>
      </c>
    </row>
    <row r="37" spans="1:16" x14ac:dyDescent="0.25">
      <c r="A37" s="366"/>
      <c r="B37" s="356" t="str">
        <f>B5</f>
        <v>jan-mar</v>
      </c>
      <c r="C37" s="358"/>
      <c r="D37" s="356" t="str">
        <f>B5</f>
        <v>jan-mar</v>
      </c>
      <c r="E37" s="358"/>
      <c r="F37" s="131" t="str">
        <f>F5</f>
        <v>2024/2023</v>
      </c>
      <c r="H37" s="359" t="str">
        <f>B5</f>
        <v>jan-mar</v>
      </c>
      <c r="I37" s="358"/>
      <c r="J37" s="356" t="str">
        <f>B5</f>
        <v>jan-mar</v>
      </c>
      <c r="K37" s="357"/>
      <c r="L37" s="131" t="str">
        <f>F37</f>
        <v>2024/2023</v>
      </c>
      <c r="N37" s="359" t="str">
        <f>B5</f>
        <v>jan-mar</v>
      </c>
      <c r="O37" s="357"/>
      <c r="P37" s="131" t="str">
        <f>P5</f>
        <v>2024/2023</v>
      </c>
    </row>
    <row r="38" spans="1:16" ht="19.5" customHeight="1" thickBot="1" x14ac:dyDescent="0.3">
      <c r="A38" s="367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172</v>
      </c>
      <c r="B39" s="39">
        <v>35407.73000000001</v>
      </c>
      <c r="C39" s="147">
        <v>36992.170000000006</v>
      </c>
      <c r="D39" s="247">
        <f t="shared" ref="D39:D61" si="9">B39/$B$62</f>
        <v>0.14666162492776216</v>
      </c>
      <c r="E39" s="246">
        <f t="shared" ref="E39:E61" si="10">C39/$C$62</f>
        <v>0.16182249118438494</v>
      </c>
      <c r="F39" s="52">
        <f>(C39-B39)/B39</f>
        <v>4.4748420754450922E-2</v>
      </c>
      <c r="H39" s="39">
        <v>7873.7690000000002</v>
      </c>
      <c r="I39" s="147">
        <v>7987.3779999999979</v>
      </c>
      <c r="J39" s="247">
        <f t="shared" ref="J39:J61" si="11">H39/$H$62</f>
        <v>0.15557837245428804</v>
      </c>
      <c r="K39" s="246">
        <f t="shared" ref="K39:K61" si="12">I39/$I$62</f>
        <v>0.16140352791570955</v>
      </c>
      <c r="L39" s="52">
        <f>(I39-H39)/H39</f>
        <v>1.4428795155153478E-2</v>
      </c>
      <c r="N39" s="27">
        <f t="shared" ref="N39:N62" si="13">(H39/B39)*10</f>
        <v>2.2237429510448701</v>
      </c>
      <c r="O39" s="151">
        <f t="shared" ref="O39:O62" si="14">(I39/C39)*10</f>
        <v>2.1592077458554058</v>
      </c>
      <c r="P39" s="61">
        <f t="shared" si="8"/>
        <v>-2.9020982465235545E-2</v>
      </c>
    </row>
    <row r="40" spans="1:16" ht="20.100000000000001" customHeight="1" x14ac:dyDescent="0.25">
      <c r="A40" s="38" t="s">
        <v>169</v>
      </c>
      <c r="B40" s="19">
        <v>35906.12000000001</v>
      </c>
      <c r="C40" s="140">
        <v>36373.450000000004</v>
      </c>
      <c r="D40" s="247">
        <f t="shared" si="9"/>
        <v>0.14872599582213319</v>
      </c>
      <c r="E40" s="215">
        <f t="shared" si="10"/>
        <v>0.15911589647135235</v>
      </c>
      <c r="F40" s="52">
        <f t="shared" ref="F40:F62" si="15">(C40-B40)/B40</f>
        <v>1.301532997717365E-2</v>
      </c>
      <c r="H40" s="19">
        <v>7563.7109999999993</v>
      </c>
      <c r="I40" s="140">
        <v>7282.286000000001</v>
      </c>
      <c r="J40" s="247">
        <f t="shared" si="11"/>
        <v>0.14945191395564125</v>
      </c>
      <c r="K40" s="215">
        <f t="shared" si="12"/>
        <v>0.14715550606108554</v>
      </c>
      <c r="L40" s="52">
        <f t="shared" ref="L40:L62" si="16">(I40-H40)/H40</f>
        <v>-3.7207265058117424E-2</v>
      </c>
      <c r="N40" s="27">
        <f t="shared" si="13"/>
        <v>2.106524180279016</v>
      </c>
      <c r="O40" s="152">
        <f t="shared" si="14"/>
        <v>2.0020883364102113</v>
      </c>
      <c r="P40" s="52">
        <f t="shared" si="8"/>
        <v>-4.9577329729474928E-2</v>
      </c>
    </row>
    <row r="41" spans="1:16" ht="20.100000000000001" customHeight="1" x14ac:dyDescent="0.25">
      <c r="A41" s="38" t="s">
        <v>164</v>
      </c>
      <c r="B41" s="19">
        <v>39608.06</v>
      </c>
      <c r="C41" s="140">
        <v>33916.500000000007</v>
      </c>
      <c r="D41" s="247">
        <f t="shared" si="9"/>
        <v>0.16405972480687966</v>
      </c>
      <c r="E41" s="215">
        <f t="shared" si="10"/>
        <v>0.14836795252225518</v>
      </c>
      <c r="F41" s="52">
        <f t="shared" si="15"/>
        <v>-0.14369701520347097</v>
      </c>
      <c r="H41" s="19">
        <v>7119.1830000000009</v>
      </c>
      <c r="I41" s="140">
        <v>6563.3339999999989</v>
      </c>
      <c r="J41" s="247">
        <f t="shared" si="11"/>
        <v>0.14066845297902897</v>
      </c>
      <c r="K41" s="215">
        <f t="shared" si="12"/>
        <v>0.13262741070838588</v>
      </c>
      <c r="L41" s="52">
        <f t="shared" si="16"/>
        <v>-7.8077638965033197E-2</v>
      </c>
      <c r="N41" s="27">
        <f t="shared" si="13"/>
        <v>1.7974076488472299</v>
      </c>
      <c r="O41" s="152">
        <f t="shared" si="14"/>
        <v>1.9351448410065888</v>
      </c>
      <c r="P41" s="52">
        <f t="shared" si="8"/>
        <v>7.6631025937659067E-2</v>
      </c>
    </row>
    <row r="42" spans="1:16" ht="20.100000000000001" customHeight="1" x14ac:dyDescent="0.25">
      <c r="A42" s="38" t="s">
        <v>177</v>
      </c>
      <c r="B42" s="19">
        <v>24739.300000000007</v>
      </c>
      <c r="C42" s="140">
        <v>21236.420000000002</v>
      </c>
      <c r="D42" s="247">
        <f t="shared" si="9"/>
        <v>0.10247214203156731</v>
      </c>
      <c r="E42" s="215">
        <f t="shared" si="10"/>
        <v>9.2898859089312572E-2</v>
      </c>
      <c r="F42" s="52">
        <f t="shared" si="15"/>
        <v>-0.14159171843989132</v>
      </c>
      <c r="H42" s="19">
        <v>5863.6799999999994</v>
      </c>
      <c r="I42" s="140">
        <v>5043.433</v>
      </c>
      <c r="J42" s="247">
        <f t="shared" si="11"/>
        <v>0.11586087818842027</v>
      </c>
      <c r="K42" s="215">
        <f t="shared" si="12"/>
        <v>0.10191428013129102</v>
      </c>
      <c r="L42" s="52">
        <f t="shared" si="16"/>
        <v>-0.13988604425889534</v>
      </c>
      <c r="N42" s="27">
        <f t="shared" si="13"/>
        <v>2.3701883238410133</v>
      </c>
      <c r="O42" s="152">
        <f t="shared" si="14"/>
        <v>2.3748979347743169</v>
      </c>
      <c r="P42" s="52">
        <f t="shared" si="8"/>
        <v>1.9870197173494667E-3</v>
      </c>
    </row>
    <row r="43" spans="1:16" ht="20.100000000000001" customHeight="1" x14ac:dyDescent="0.25">
      <c r="A43" s="38" t="s">
        <v>176</v>
      </c>
      <c r="B43" s="19">
        <v>20855.329999999987</v>
      </c>
      <c r="C43" s="140">
        <v>25488.420000000002</v>
      </c>
      <c r="D43" s="247">
        <f t="shared" si="9"/>
        <v>8.6384430354747493E-2</v>
      </c>
      <c r="E43" s="215">
        <f t="shared" si="10"/>
        <v>0.1114992610802205</v>
      </c>
      <c r="F43" s="52">
        <f t="shared" si="15"/>
        <v>0.22215376117280414</v>
      </c>
      <c r="H43" s="19">
        <v>3299.9089999999997</v>
      </c>
      <c r="I43" s="140">
        <v>3970.2149999999992</v>
      </c>
      <c r="J43" s="247">
        <f t="shared" si="11"/>
        <v>6.5203141147175792E-2</v>
      </c>
      <c r="K43" s="215">
        <f t="shared" si="12"/>
        <v>8.0227417255558556E-2</v>
      </c>
      <c r="L43" s="52">
        <f t="shared" si="16"/>
        <v>0.20312863172893544</v>
      </c>
      <c r="N43" s="27">
        <f t="shared" si="13"/>
        <v>1.5822856794881701</v>
      </c>
      <c r="O43" s="152">
        <f t="shared" si="14"/>
        <v>1.5576544171823905</v>
      </c>
      <c r="P43" s="52">
        <f t="shared" si="8"/>
        <v>-1.5566886956688637E-2</v>
      </c>
    </row>
    <row r="44" spans="1:16" ht="20.100000000000001" customHeight="1" x14ac:dyDescent="0.25">
      <c r="A44" s="38" t="s">
        <v>170</v>
      </c>
      <c r="B44" s="19">
        <v>26945.15</v>
      </c>
      <c r="C44" s="140">
        <v>13952.339999999997</v>
      </c>
      <c r="D44" s="247">
        <f t="shared" si="9"/>
        <v>0.11160894762025947</v>
      </c>
      <c r="E44" s="215">
        <f t="shared" si="10"/>
        <v>6.1034603178227731E-2</v>
      </c>
      <c r="F44" s="52">
        <f t="shared" si="15"/>
        <v>-0.48219475490023267</v>
      </c>
      <c r="H44" s="19">
        <v>4290.7139999999999</v>
      </c>
      <c r="I44" s="140">
        <v>3613.7369999999992</v>
      </c>
      <c r="J44" s="247">
        <f t="shared" si="11"/>
        <v>8.4780528967363419E-2</v>
      </c>
      <c r="K44" s="215">
        <f t="shared" si="12"/>
        <v>7.3023951133842982E-2</v>
      </c>
      <c r="L44" s="52">
        <f t="shared" si="16"/>
        <v>-0.15777723707522823</v>
      </c>
      <c r="N44" s="27">
        <f t="shared" si="13"/>
        <v>1.5923882405553502</v>
      </c>
      <c r="O44" s="152">
        <f t="shared" si="14"/>
        <v>2.5900580117743695</v>
      </c>
      <c r="P44" s="52">
        <f t="shared" si="8"/>
        <v>0.62652420170540757</v>
      </c>
    </row>
    <row r="45" spans="1:16" ht="20.100000000000001" customHeight="1" x14ac:dyDescent="0.25">
      <c r="A45" s="38" t="s">
        <v>179</v>
      </c>
      <c r="B45" s="19">
        <v>12950.320000000003</v>
      </c>
      <c r="C45" s="140">
        <v>16143.569999999998</v>
      </c>
      <c r="D45" s="247">
        <f t="shared" si="9"/>
        <v>5.3641252193645197E-2</v>
      </c>
      <c r="E45" s="215">
        <f t="shared" si="10"/>
        <v>7.0620153238090663E-2</v>
      </c>
      <c r="F45" s="52">
        <f t="shared" si="15"/>
        <v>0.24657691856262962</v>
      </c>
      <c r="H45" s="19">
        <v>2967.2939999999994</v>
      </c>
      <c r="I45" s="140">
        <v>3499.7379999999994</v>
      </c>
      <c r="J45" s="247">
        <f t="shared" si="11"/>
        <v>5.8630977250332603E-2</v>
      </c>
      <c r="K45" s="215">
        <f t="shared" si="12"/>
        <v>7.0720336508509993E-2</v>
      </c>
      <c r="L45" s="52">
        <f t="shared" si="16"/>
        <v>0.17943756163022609</v>
      </c>
      <c r="N45" s="27">
        <f t="shared" si="13"/>
        <v>2.2912900993952263</v>
      </c>
      <c r="O45" s="152">
        <f t="shared" si="14"/>
        <v>2.1678835598321808</v>
      </c>
      <c r="P45" s="52">
        <f t="shared" si="8"/>
        <v>-5.3858976476011469E-2</v>
      </c>
    </row>
    <row r="46" spans="1:16" ht="20.100000000000001" customHeight="1" x14ac:dyDescent="0.25">
      <c r="A46" s="38" t="s">
        <v>180</v>
      </c>
      <c r="B46" s="19">
        <v>10782.710000000003</v>
      </c>
      <c r="C46" s="140">
        <v>10099.220000000001</v>
      </c>
      <c r="D46" s="247">
        <f t="shared" si="9"/>
        <v>4.4662839716774566E-2</v>
      </c>
      <c r="E46" s="215">
        <f t="shared" si="10"/>
        <v>4.4179104373146101E-2</v>
      </c>
      <c r="F46" s="52">
        <f t="shared" si="15"/>
        <v>-6.3387589947239739E-2</v>
      </c>
      <c r="H46" s="19">
        <v>2519.3550000000005</v>
      </c>
      <c r="I46" s="140">
        <v>2475.3139999999999</v>
      </c>
      <c r="J46" s="247">
        <f t="shared" si="11"/>
        <v>4.9780118077450954E-2</v>
      </c>
      <c r="K46" s="215">
        <f t="shared" si="12"/>
        <v>5.0019469755800558E-2</v>
      </c>
      <c r="L46" s="52">
        <f t="shared" si="16"/>
        <v>-1.7481061620930997E-2</v>
      </c>
      <c r="N46" s="27">
        <f t="shared" si="13"/>
        <v>2.3364766371348202</v>
      </c>
      <c r="O46" s="152">
        <f t="shared" si="14"/>
        <v>2.4509952253738403</v>
      </c>
      <c r="P46" s="52">
        <f t="shared" si="8"/>
        <v>4.9013367571888997E-2</v>
      </c>
    </row>
    <row r="47" spans="1:16" ht="20.100000000000001" customHeight="1" x14ac:dyDescent="0.25">
      <c r="A47" s="38" t="s">
        <v>171</v>
      </c>
      <c r="B47" s="19">
        <v>9636.0499999999975</v>
      </c>
      <c r="C47" s="140">
        <v>7129.86</v>
      </c>
      <c r="D47" s="247">
        <f t="shared" si="9"/>
        <v>3.991328308494111E-2</v>
      </c>
      <c r="E47" s="215">
        <f t="shared" si="10"/>
        <v>3.1189619505854849E-2</v>
      </c>
      <c r="F47" s="52">
        <f t="shared" si="15"/>
        <v>-0.26008478577840488</v>
      </c>
      <c r="H47" s="19">
        <v>2650.2440000000006</v>
      </c>
      <c r="I47" s="140">
        <v>1960.086</v>
      </c>
      <c r="J47" s="247">
        <f t="shared" si="11"/>
        <v>5.2366363316823525E-2</v>
      </c>
      <c r="K47" s="215">
        <f t="shared" si="12"/>
        <v>3.9608091092995922E-2</v>
      </c>
      <c r="L47" s="52">
        <f t="shared" si="16"/>
        <v>-0.26041300348194368</v>
      </c>
      <c r="N47" s="27">
        <f t="shared" si="13"/>
        <v>2.7503427234188296</v>
      </c>
      <c r="O47" s="152">
        <f t="shared" si="14"/>
        <v>2.7491227036716008</v>
      </c>
      <c r="P47" s="52">
        <f t="shared" si="8"/>
        <v>-4.4358826150661955E-4</v>
      </c>
    </row>
    <row r="48" spans="1:16" ht="20.100000000000001" customHeight="1" x14ac:dyDescent="0.25">
      <c r="A48" s="38" t="s">
        <v>184</v>
      </c>
      <c r="B48" s="19">
        <v>3528.8599999999997</v>
      </c>
      <c r="C48" s="140">
        <v>5888.39</v>
      </c>
      <c r="D48" s="247">
        <f t="shared" si="9"/>
        <v>1.4616817902265484E-2</v>
      </c>
      <c r="E48" s="215">
        <f t="shared" si="10"/>
        <v>2.5758800818260198E-2</v>
      </c>
      <c r="F48" s="52">
        <f t="shared" si="15"/>
        <v>0.66863803041208802</v>
      </c>
      <c r="H48" s="19">
        <v>1025.2729999999999</v>
      </c>
      <c r="I48" s="140">
        <v>1603.1669999999997</v>
      </c>
      <c r="J48" s="247">
        <f t="shared" si="11"/>
        <v>2.0258443530833233E-2</v>
      </c>
      <c r="K48" s="215">
        <f t="shared" si="12"/>
        <v>3.2395713541796115E-2</v>
      </c>
      <c r="L48" s="52">
        <f t="shared" si="16"/>
        <v>0.56364890131701495</v>
      </c>
      <c r="N48" s="27">
        <f t="shared" si="13"/>
        <v>2.9053943766542165</v>
      </c>
      <c r="O48" s="152">
        <f t="shared" si="14"/>
        <v>2.7225897061845421</v>
      </c>
      <c r="P48" s="52">
        <f t="shared" si="8"/>
        <v>-6.2919055649921077E-2</v>
      </c>
    </row>
    <row r="49" spans="1:16" ht="20.100000000000001" customHeight="1" x14ac:dyDescent="0.25">
      <c r="A49" s="38" t="s">
        <v>183</v>
      </c>
      <c r="B49" s="19">
        <v>3502.73</v>
      </c>
      <c r="C49" s="140">
        <v>4764.95</v>
      </c>
      <c r="D49" s="247">
        <f t="shared" si="9"/>
        <v>1.4508585370573607E-2</v>
      </c>
      <c r="E49" s="215">
        <f t="shared" si="10"/>
        <v>2.0844305142656807E-2</v>
      </c>
      <c r="F49" s="52">
        <f t="shared" si="15"/>
        <v>0.36035321021032163</v>
      </c>
      <c r="H49" s="19">
        <v>1065.9290000000001</v>
      </c>
      <c r="I49" s="140">
        <v>1459.329</v>
      </c>
      <c r="J49" s="247">
        <f t="shared" si="11"/>
        <v>2.1061768382057793E-2</v>
      </c>
      <c r="K49" s="215">
        <f t="shared" si="12"/>
        <v>2.9489132602676944E-2</v>
      </c>
      <c r="L49" s="52">
        <f t="shared" si="16"/>
        <v>0.36906773340438231</v>
      </c>
      <c r="N49" s="27">
        <f t="shared" si="13"/>
        <v>3.0431377811021694</v>
      </c>
      <c r="O49" s="152">
        <f t="shared" si="14"/>
        <v>3.0626323466143401</v>
      </c>
      <c r="P49" s="52">
        <f t="shared" si="8"/>
        <v>6.4060738995229431E-3</v>
      </c>
    </row>
    <row r="50" spans="1:16" ht="20.100000000000001" customHeight="1" x14ac:dyDescent="0.25">
      <c r="A50" s="38" t="s">
        <v>188</v>
      </c>
      <c r="B50" s="19">
        <v>5072.47</v>
      </c>
      <c r="C50" s="140">
        <v>5375.65</v>
      </c>
      <c r="D50" s="247">
        <f t="shared" si="9"/>
        <v>2.1010572905897262E-2</v>
      </c>
      <c r="E50" s="215">
        <f t="shared" si="10"/>
        <v>2.3515816312893748E-2</v>
      </c>
      <c r="F50" s="52">
        <f t="shared" si="15"/>
        <v>5.9769697997228047E-2</v>
      </c>
      <c r="H50" s="19">
        <v>1195.19</v>
      </c>
      <c r="I50" s="140">
        <v>1197.4409999999998</v>
      </c>
      <c r="J50" s="247">
        <f t="shared" si="11"/>
        <v>2.3615845851413794E-2</v>
      </c>
      <c r="K50" s="215">
        <f t="shared" si="12"/>
        <v>2.419707717237311E-2</v>
      </c>
      <c r="L50" s="52">
        <f t="shared" si="16"/>
        <v>1.8833825584214634E-3</v>
      </c>
      <c r="N50" s="27">
        <f t="shared" si="13"/>
        <v>2.3562288194903074</v>
      </c>
      <c r="O50" s="152">
        <f t="shared" si="14"/>
        <v>2.2275278338433493</v>
      </c>
      <c r="P50" s="52">
        <f t="shared" si="8"/>
        <v>-5.4621598964568439E-2</v>
      </c>
    </row>
    <row r="51" spans="1:16" ht="20.100000000000001" customHeight="1" x14ac:dyDescent="0.25">
      <c r="A51" s="38" t="s">
        <v>178</v>
      </c>
      <c r="B51" s="19">
        <v>6729.9400000000005</v>
      </c>
      <c r="C51" s="140">
        <v>4653.82</v>
      </c>
      <c r="D51" s="247">
        <f t="shared" si="9"/>
        <v>2.7875945056809445E-2</v>
      </c>
      <c r="E51" s="215">
        <f t="shared" si="10"/>
        <v>2.0358166226088228E-2</v>
      </c>
      <c r="F51" s="52">
        <f t="shared" si="15"/>
        <v>-0.30849012026853145</v>
      </c>
      <c r="H51" s="19">
        <v>1526.126</v>
      </c>
      <c r="I51" s="140">
        <v>942.98300000000006</v>
      </c>
      <c r="J51" s="247">
        <f t="shared" si="11"/>
        <v>3.0154834265543325E-2</v>
      </c>
      <c r="K51" s="215">
        <f t="shared" si="12"/>
        <v>1.9055162152653796E-2</v>
      </c>
      <c r="L51" s="52">
        <f t="shared" si="16"/>
        <v>-0.38210671989075601</v>
      </c>
      <c r="N51" s="27">
        <f t="shared" si="13"/>
        <v>2.2676665765222275</v>
      </c>
      <c r="O51" s="152">
        <f t="shared" si="14"/>
        <v>2.0262558500328764</v>
      </c>
      <c r="P51" s="52">
        <f t="shared" si="8"/>
        <v>-0.10645776984533015</v>
      </c>
    </row>
    <row r="52" spans="1:16" ht="20.100000000000001" customHeight="1" x14ac:dyDescent="0.25">
      <c r="A52" s="38" t="s">
        <v>190</v>
      </c>
      <c r="B52" s="19">
        <v>899.96</v>
      </c>
      <c r="C52" s="140">
        <v>1343.2900000000006</v>
      </c>
      <c r="D52" s="247">
        <f t="shared" si="9"/>
        <v>3.7277056724616012E-3</v>
      </c>
      <c r="E52" s="215">
        <f t="shared" si="10"/>
        <v>5.8762309478755242E-3</v>
      </c>
      <c r="F52" s="52">
        <f t="shared" si="15"/>
        <v>0.49261078270145403</v>
      </c>
      <c r="H52" s="19">
        <v>285.65399999999994</v>
      </c>
      <c r="I52" s="140">
        <v>422.61199999999997</v>
      </c>
      <c r="J52" s="247">
        <f t="shared" si="11"/>
        <v>5.6442580935581405E-3</v>
      </c>
      <c r="K52" s="215">
        <f t="shared" si="12"/>
        <v>8.5398572271794138E-3</v>
      </c>
      <c r="L52" s="52">
        <f t="shared" si="16"/>
        <v>0.47945416482877906</v>
      </c>
      <c r="N52" s="27">
        <f t="shared" ref="N52" si="17">(H52/B52)*10</f>
        <v>3.1740744033068129</v>
      </c>
      <c r="O52" s="152">
        <f t="shared" ref="O52" si="18">(I52/C52)*10</f>
        <v>3.1460965242054941</v>
      </c>
      <c r="P52" s="52">
        <f t="shared" ref="P52" si="19">(O52-N52)/N52</f>
        <v>-8.8145000861261681E-3</v>
      </c>
    </row>
    <row r="53" spans="1:16" ht="20.100000000000001" customHeight="1" x14ac:dyDescent="0.25">
      <c r="A53" s="38" t="s">
        <v>192</v>
      </c>
      <c r="B53" s="19">
        <v>1016.6200000000001</v>
      </c>
      <c r="C53" s="140">
        <v>1238.8200000000002</v>
      </c>
      <c r="D53" s="247">
        <f t="shared" si="9"/>
        <v>4.2109206417373143E-3</v>
      </c>
      <c r="E53" s="215">
        <f t="shared" si="10"/>
        <v>5.4192262451497096E-3</v>
      </c>
      <c r="F53" s="52">
        <f t="shared" si="15"/>
        <v>0.21856740965159058</v>
      </c>
      <c r="H53" s="19">
        <v>250.64799999999997</v>
      </c>
      <c r="I53" s="140">
        <v>301.69399999999996</v>
      </c>
      <c r="J53" s="247">
        <f t="shared" si="11"/>
        <v>4.9525720019119668E-3</v>
      </c>
      <c r="K53" s="215">
        <f t="shared" si="12"/>
        <v>6.0964281333626734E-3</v>
      </c>
      <c r="L53" s="52">
        <f t="shared" si="16"/>
        <v>0.20365612332833297</v>
      </c>
      <c r="N53" s="27">
        <f t="shared" ref="N53" si="20">(H53/B53)*10</f>
        <v>2.4655033345792914</v>
      </c>
      <c r="O53" s="152">
        <f t="shared" ref="O53" si="21">(I53/C53)*10</f>
        <v>2.4353336239324515</v>
      </c>
      <c r="P53" s="52">
        <f t="shared" ref="P53" si="22">(O53-N53)/N53</f>
        <v>-1.2236734878311584E-2</v>
      </c>
    </row>
    <row r="54" spans="1:16" ht="20.100000000000001" customHeight="1" x14ac:dyDescent="0.25">
      <c r="A54" s="38" t="s">
        <v>194</v>
      </c>
      <c r="B54" s="19">
        <v>649.11000000000013</v>
      </c>
      <c r="C54" s="140">
        <v>1149.1500000000001</v>
      </c>
      <c r="D54" s="247">
        <f t="shared" si="9"/>
        <v>2.688665084061014E-3</v>
      </c>
      <c r="E54" s="215">
        <f t="shared" si="10"/>
        <v>5.0269642398522701E-3</v>
      </c>
      <c r="F54" s="52">
        <f t="shared" si="15"/>
        <v>0.77034709063178797</v>
      </c>
      <c r="H54" s="19">
        <v>239.25500000000005</v>
      </c>
      <c r="I54" s="140">
        <v>260.7709999999999</v>
      </c>
      <c r="J54" s="247">
        <f t="shared" si="11"/>
        <v>4.7274568890134693E-3</v>
      </c>
      <c r="K54" s="215">
        <f t="shared" si="12"/>
        <v>5.2694838504084183E-3</v>
      </c>
      <c r="L54" s="52">
        <f t="shared" si="16"/>
        <v>8.99291550855775E-2</v>
      </c>
      <c r="N54" s="27">
        <f t="shared" ref="N54" si="23">(H54/B54)*10</f>
        <v>3.6858929919428141</v>
      </c>
      <c r="O54" s="152">
        <f t="shared" ref="O54" si="24">(I54/C54)*10</f>
        <v>2.2692511856589643</v>
      </c>
      <c r="P54" s="52">
        <f t="shared" ref="P54" si="25">(O54-N54)/N54</f>
        <v>-0.38434154474385473</v>
      </c>
    </row>
    <row r="55" spans="1:16" ht="20.100000000000001" customHeight="1" x14ac:dyDescent="0.25">
      <c r="A55" s="38" t="s">
        <v>193</v>
      </c>
      <c r="B55" s="19">
        <v>1207.9499999999998</v>
      </c>
      <c r="C55" s="140">
        <v>788.33999999999992</v>
      </c>
      <c r="D55" s="247">
        <f t="shared" si="9"/>
        <v>5.0034246711520404E-3</v>
      </c>
      <c r="E55" s="215">
        <f t="shared" si="10"/>
        <v>3.4485985196407239E-3</v>
      </c>
      <c r="F55" s="52">
        <f t="shared" si="15"/>
        <v>-0.34737364957158817</v>
      </c>
      <c r="H55" s="19">
        <v>283.34500000000003</v>
      </c>
      <c r="I55" s="140">
        <v>222.03399999999999</v>
      </c>
      <c r="J55" s="247">
        <f t="shared" si="11"/>
        <v>5.5986343951746932E-3</v>
      </c>
      <c r="K55" s="215">
        <f t="shared" si="12"/>
        <v>4.4867127757365014E-3</v>
      </c>
      <c r="L55" s="52">
        <f t="shared" si="16"/>
        <v>-0.21638285482362501</v>
      </c>
      <c r="N55" s="27">
        <f t="shared" ref="N55:N56" si="26">(H55/B55)*10</f>
        <v>2.3456682809718949</v>
      </c>
      <c r="O55" s="152">
        <f t="shared" ref="O55:O56" si="27">(I55/C55)*10</f>
        <v>2.8164751249460895</v>
      </c>
      <c r="P55" s="52">
        <f t="shared" ref="P55:P56" si="28">(O55-N55)/N55</f>
        <v>0.20071330963264863</v>
      </c>
    </row>
    <row r="56" spans="1:16" ht="20.100000000000001" customHeight="1" x14ac:dyDescent="0.25">
      <c r="A56" s="38" t="s">
        <v>195</v>
      </c>
      <c r="B56" s="19">
        <v>410.27</v>
      </c>
      <c r="C56" s="140">
        <v>394.63000000000005</v>
      </c>
      <c r="D56" s="247">
        <f t="shared" si="9"/>
        <v>1.6993708678617061E-3</v>
      </c>
      <c r="E56" s="215">
        <f t="shared" si="10"/>
        <v>1.7263115328485415E-3</v>
      </c>
      <c r="F56" s="52">
        <f t="shared" si="15"/>
        <v>-3.8121237234016454E-2</v>
      </c>
      <c r="H56" s="19">
        <v>130.70499999999998</v>
      </c>
      <c r="I56" s="140">
        <v>137.01600000000002</v>
      </c>
      <c r="J56" s="247">
        <f t="shared" si="11"/>
        <v>2.5826095700340864E-3</v>
      </c>
      <c r="K56" s="215">
        <f t="shared" si="12"/>
        <v>2.7687265809754925E-3</v>
      </c>
      <c r="L56" s="52">
        <f t="shared" si="16"/>
        <v>4.8284304349489583E-2</v>
      </c>
      <c r="N56" s="27">
        <f t="shared" si="26"/>
        <v>3.185828844419528</v>
      </c>
      <c r="O56" s="152">
        <f t="shared" si="27"/>
        <v>3.4720117578491245</v>
      </c>
      <c r="P56" s="52">
        <f t="shared" si="28"/>
        <v>8.9829971227390393E-2</v>
      </c>
    </row>
    <row r="57" spans="1:16" ht="20.100000000000001" customHeight="1" x14ac:dyDescent="0.25">
      <c r="A57" s="38" t="s">
        <v>191</v>
      </c>
      <c r="B57" s="19">
        <v>607.96999999999991</v>
      </c>
      <c r="C57" s="140">
        <v>514.19999999999993</v>
      </c>
      <c r="D57" s="247">
        <f t="shared" si="9"/>
        <v>2.5182599423157464E-3</v>
      </c>
      <c r="E57" s="215">
        <f t="shared" si="10"/>
        <v>2.249371284977624E-3</v>
      </c>
      <c r="F57" s="52">
        <f t="shared" si="15"/>
        <v>-0.15423458394328668</v>
      </c>
      <c r="H57" s="19">
        <v>145.30799999999999</v>
      </c>
      <c r="I57" s="140">
        <v>127.94600000000003</v>
      </c>
      <c r="J57" s="247">
        <f t="shared" si="11"/>
        <v>2.8711513056311009E-3</v>
      </c>
      <c r="K57" s="215">
        <f t="shared" si="12"/>
        <v>2.5854461605176798E-3</v>
      </c>
      <c r="L57" s="52">
        <f t="shared" si="16"/>
        <v>-0.11948413026123797</v>
      </c>
      <c r="N57" s="27">
        <f t="shared" si="13"/>
        <v>2.3900521407306283</v>
      </c>
      <c r="O57" s="152">
        <f t="shared" si="14"/>
        <v>2.4882535978218598</v>
      </c>
      <c r="P57" s="52">
        <f t="shared" si="8"/>
        <v>4.1087579395323051E-2</v>
      </c>
    </row>
    <row r="58" spans="1:16" ht="20.100000000000001" customHeight="1" x14ac:dyDescent="0.25">
      <c r="A58" s="38" t="s">
        <v>189</v>
      </c>
      <c r="B58" s="19">
        <v>700.14999999999986</v>
      </c>
      <c r="C58" s="140">
        <v>337.64</v>
      </c>
      <c r="D58" s="247">
        <f t="shared" si="9"/>
        <v>2.9000768107182422E-3</v>
      </c>
      <c r="E58" s="215">
        <f t="shared" si="10"/>
        <v>1.4770084026834791E-3</v>
      </c>
      <c r="F58" s="52">
        <f t="shared" si="15"/>
        <v>-0.51776047989716478</v>
      </c>
      <c r="H58" s="19">
        <v>205.33699999999999</v>
      </c>
      <c r="I58" s="140">
        <v>111.55500000000002</v>
      </c>
      <c r="J58" s="247">
        <f t="shared" si="11"/>
        <v>4.0572686682383164E-3</v>
      </c>
      <c r="K58" s="215">
        <f t="shared" si="12"/>
        <v>2.2542279276925401E-3</v>
      </c>
      <c r="L58" s="52">
        <f t="shared" si="16"/>
        <v>-0.45672236372402431</v>
      </c>
      <c r="N58" s="27">
        <f t="shared" si="13"/>
        <v>2.9327572663000789</v>
      </c>
      <c r="O58" s="152">
        <f t="shared" si="14"/>
        <v>3.3039628006160413</v>
      </c>
      <c r="P58" s="52">
        <f t="shared" si="8"/>
        <v>0.12657219831366048</v>
      </c>
    </row>
    <row r="59" spans="1:16" ht="20.100000000000001" customHeight="1" x14ac:dyDescent="0.25">
      <c r="A59" s="38" t="s">
        <v>196</v>
      </c>
      <c r="B59" s="19">
        <v>21.43</v>
      </c>
      <c r="C59" s="140">
        <v>175.51000000000002</v>
      </c>
      <c r="D59" s="247">
        <f t="shared" si="9"/>
        <v>8.8764759056904875E-5</v>
      </c>
      <c r="E59" s="215">
        <f t="shared" si="10"/>
        <v>7.6776965038199702E-4</v>
      </c>
      <c r="F59" s="52">
        <f>(C59-B59)/B59</f>
        <v>7.1899206719552033</v>
      </c>
      <c r="H59" s="19">
        <v>11.317</v>
      </c>
      <c r="I59" s="140">
        <v>109.32</v>
      </c>
      <c r="J59" s="247">
        <f t="shared" si="11"/>
        <v>2.2361342338912633E-4</v>
      </c>
      <c r="K59" s="215">
        <f t="shared" si="12"/>
        <v>2.2090645605786245E-3</v>
      </c>
      <c r="L59" s="52">
        <f>(I59-H59)/H59</f>
        <v>8.659803834938586</v>
      </c>
      <c r="N59" s="27">
        <f t="shared" si="13"/>
        <v>5.2809146056929537</v>
      </c>
      <c r="O59" s="152">
        <f t="shared" si="14"/>
        <v>6.2287049170987396</v>
      </c>
      <c r="P59" s="52">
        <f>(O59-N59)/N59</f>
        <v>0.17947465205819557</v>
      </c>
    </row>
    <row r="60" spans="1:16" ht="20.100000000000001" customHeight="1" x14ac:dyDescent="0.25">
      <c r="A60" s="38" t="s">
        <v>197</v>
      </c>
      <c r="B60" s="19">
        <v>132.41999999999999</v>
      </c>
      <c r="C60" s="140">
        <v>320.87</v>
      </c>
      <c r="D60" s="247">
        <f t="shared" si="9"/>
        <v>5.4849413879212987E-4</v>
      </c>
      <c r="E60" s="215">
        <f t="shared" si="10"/>
        <v>1.4036479272866011E-3</v>
      </c>
      <c r="F60" s="52">
        <f>(C60-B60)/B60</f>
        <v>1.4231233952575142</v>
      </c>
      <c r="H60" s="19">
        <v>45.621000000000009</v>
      </c>
      <c r="I60" s="140">
        <v>87.531999999999996</v>
      </c>
      <c r="J60" s="247">
        <f t="shared" si="11"/>
        <v>9.0142864614609303E-4</v>
      </c>
      <c r="K60" s="215">
        <f t="shared" si="12"/>
        <v>1.7687874050180035E-3</v>
      </c>
      <c r="L60" s="52">
        <f>(I60-H60)/H60</f>
        <v>0.91867780188948023</v>
      </c>
      <c r="N60" s="27">
        <f t="shared" si="13"/>
        <v>3.4451744449478938</v>
      </c>
      <c r="O60" s="152">
        <f t="shared" si="14"/>
        <v>2.7279583632000497</v>
      </c>
      <c r="P60" s="52">
        <f>(O60-N60)/N60</f>
        <v>-0.20817990299434361</v>
      </c>
    </row>
    <row r="61" spans="1:16" ht="20.100000000000001" customHeight="1" thickBot="1" x14ac:dyDescent="0.3">
      <c r="A61" s="8" t="s">
        <v>17</v>
      </c>
      <c r="B61" s="19">
        <f>B62-SUM(B39:B60)</f>
        <v>113.99000000004889</v>
      </c>
      <c r="C61" s="140">
        <f>C62-SUM(C39:C60)</f>
        <v>320</v>
      </c>
      <c r="D61" s="247">
        <f t="shared" si="9"/>
        <v>4.7215561758753741E-4</v>
      </c>
      <c r="E61" s="215">
        <f t="shared" si="10"/>
        <v>1.3998421065593927E-3</v>
      </c>
      <c r="F61" s="52">
        <f t="shared" si="15"/>
        <v>1.8072637950685388</v>
      </c>
      <c r="H61" s="19">
        <f>H62-SUM(H39:H60)</f>
        <v>52.095999999990454</v>
      </c>
      <c r="I61" s="140">
        <f>I62-SUM(I39:I60)</f>
        <v>108.08899999999267</v>
      </c>
      <c r="J61" s="247">
        <f t="shared" si="11"/>
        <v>1.0293686405299805E-3</v>
      </c>
      <c r="K61" s="215">
        <f t="shared" si="12"/>
        <v>2.1841893458504091E-3</v>
      </c>
      <c r="L61" s="52">
        <f t="shared" si="16"/>
        <v>1.0748042076169471</v>
      </c>
      <c r="N61" s="27">
        <f t="shared" si="13"/>
        <v>4.5702254583707438</v>
      </c>
      <c r="O61" s="152">
        <f t="shared" si="14"/>
        <v>3.3777812499997708</v>
      </c>
      <c r="P61" s="52">
        <f t="shared" si="8"/>
        <v>-0.26091583866763363</v>
      </c>
    </row>
    <row r="62" spans="1:16" ht="26.25" customHeight="1" thickBot="1" x14ac:dyDescent="0.3">
      <c r="A62" s="12" t="s">
        <v>18</v>
      </c>
      <c r="B62" s="17">
        <v>241424.64000000001</v>
      </c>
      <c r="C62" s="145">
        <v>228597.21000000008</v>
      </c>
      <c r="D62" s="253">
        <f>SUM(D39:D61)</f>
        <v>1.0000000000000002</v>
      </c>
      <c r="E62" s="254">
        <f>SUM(E39:E61)</f>
        <v>0.99999999999999967</v>
      </c>
      <c r="F62" s="57">
        <f t="shared" si="15"/>
        <v>-5.3132232070429657E-2</v>
      </c>
      <c r="G62" s="1"/>
      <c r="H62" s="17">
        <v>50609.662999999993</v>
      </c>
      <c r="I62" s="145">
        <v>49487.01</v>
      </c>
      <c r="J62" s="253">
        <f>SUM(J39:J61)</f>
        <v>1</v>
      </c>
      <c r="K62" s="254">
        <f>SUM(K39:K61)</f>
        <v>0.99999999999999967</v>
      </c>
      <c r="L62" s="57">
        <f t="shared" si="16"/>
        <v>-2.2182582010079603E-2</v>
      </c>
      <c r="M62" s="1"/>
      <c r="N62" s="29">
        <f t="shared" si="13"/>
        <v>2.0962923668437483</v>
      </c>
      <c r="O62" s="146">
        <f t="shared" si="14"/>
        <v>2.1648125101789293</v>
      </c>
      <c r="P62" s="57">
        <f t="shared" si="8"/>
        <v>3.2686348726417069E-2</v>
      </c>
    </row>
    <row r="64" spans="1:16" ht="15.75" thickBot="1" x14ac:dyDescent="0.3"/>
    <row r="65" spans="1:16" x14ac:dyDescent="0.25">
      <c r="A65" s="365" t="s">
        <v>15</v>
      </c>
      <c r="B65" s="353" t="s">
        <v>1</v>
      </c>
      <c r="C65" s="351"/>
      <c r="D65" s="353" t="s">
        <v>104</v>
      </c>
      <c r="E65" s="351"/>
      <c r="F65" s="130" t="s">
        <v>0</v>
      </c>
      <c r="H65" s="363" t="s">
        <v>19</v>
      </c>
      <c r="I65" s="364"/>
      <c r="J65" s="353" t="s">
        <v>104</v>
      </c>
      <c r="K65" s="354"/>
      <c r="L65" s="130" t="s">
        <v>0</v>
      </c>
      <c r="N65" s="361" t="s">
        <v>22</v>
      </c>
      <c r="O65" s="351"/>
      <c r="P65" s="130" t="s">
        <v>0</v>
      </c>
    </row>
    <row r="66" spans="1:16" x14ac:dyDescent="0.25">
      <c r="A66" s="366"/>
      <c r="B66" s="356" t="str">
        <f>B5</f>
        <v>jan-mar</v>
      </c>
      <c r="C66" s="358"/>
      <c r="D66" s="356" t="str">
        <f>B5</f>
        <v>jan-mar</v>
      </c>
      <c r="E66" s="358"/>
      <c r="F66" s="131" t="str">
        <f>F37</f>
        <v>2024/2023</v>
      </c>
      <c r="H66" s="359" t="str">
        <f>B5</f>
        <v>jan-mar</v>
      </c>
      <c r="I66" s="358"/>
      <c r="J66" s="356" t="str">
        <f>B5</f>
        <v>jan-mar</v>
      </c>
      <c r="K66" s="357"/>
      <c r="L66" s="131" t="str">
        <f>F66</f>
        <v>2024/2023</v>
      </c>
      <c r="N66" s="359" t="str">
        <f>B5</f>
        <v>jan-mar</v>
      </c>
      <c r="O66" s="357"/>
      <c r="P66" s="131" t="str">
        <f>P37</f>
        <v>2024/2023</v>
      </c>
    </row>
    <row r="67" spans="1:16" ht="19.5" customHeight="1" thickBot="1" x14ac:dyDescent="0.3">
      <c r="A67" s="367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166</v>
      </c>
      <c r="B68" s="39">
        <v>45650.349999999991</v>
      </c>
      <c r="C68" s="147">
        <v>58340.749999999985</v>
      </c>
      <c r="D68" s="247">
        <f>B68/$B$96</f>
        <v>0.12038646157682585</v>
      </c>
      <c r="E68" s="246">
        <f>C68/$C$96</f>
        <v>0.15529128693457553</v>
      </c>
      <c r="F68" s="61">
        <f t="shared" ref="F68:F80" si="29">(C68-B68)/B68</f>
        <v>0.27799129689038521</v>
      </c>
      <c r="H68" s="19">
        <v>14116.299999999996</v>
      </c>
      <c r="I68" s="147">
        <v>17052.673999999995</v>
      </c>
      <c r="J68" s="245">
        <f>H68/$H$96</f>
        <v>0.15604602371101881</v>
      </c>
      <c r="K68" s="246">
        <f>I68/$I$96</f>
        <v>0.18753848335093157</v>
      </c>
      <c r="L68" s="61">
        <f t="shared" ref="L68:L80" si="30">(I68-H68)/H68</f>
        <v>0.20801300624101221</v>
      </c>
      <c r="N68" s="41">
        <f t="shared" ref="N68:N96" si="31">(H68/B68)*10</f>
        <v>3.0922654481290941</v>
      </c>
      <c r="O68" s="149">
        <f t="shared" ref="O68:O96" si="32">(I68/C68)*10</f>
        <v>2.9229439114169771</v>
      </c>
      <c r="P68" s="61">
        <f t="shared" si="8"/>
        <v>-5.4756468858312674E-2</v>
      </c>
    </row>
    <row r="69" spans="1:16" ht="20.100000000000001" customHeight="1" x14ac:dyDescent="0.25">
      <c r="A69" s="38" t="s">
        <v>165</v>
      </c>
      <c r="B69" s="19">
        <v>49733.919999999991</v>
      </c>
      <c r="C69" s="140">
        <v>51460.629999999983</v>
      </c>
      <c r="D69" s="247">
        <f t="shared" ref="D69:D95" si="33">B69/$B$96</f>
        <v>0.13115541609527487</v>
      </c>
      <c r="E69" s="215">
        <f t="shared" ref="E69:E95" si="34">C69/$C$96</f>
        <v>0.13697779783708686</v>
      </c>
      <c r="F69" s="52">
        <f t="shared" si="29"/>
        <v>3.4718960419769691E-2</v>
      </c>
      <c r="H69" s="19">
        <v>15846.359000000002</v>
      </c>
      <c r="I69" s="140">
        <v>15841.030999999997</v>
      </c>
      <c r="J69" s="214">
        <f t="shared" ref="J69:J96" si="35">H69/$H$96</f>
        <v>0.17517064048279771</v>
      </c>
      <c r="K69" s="215">
        <f t="shared" ref="K69:K96" si="36">I69/$I$96</f>
        <v>0.17421331859478997</v>
      </c>
      <c r="L69" s="52">
        <f t="shared" si="30"/>
        <v>-3.3622865669047228E-4</v>
      </c>
      <c r="N69" s="40">
        <f t="shared" si="31"/>
        <v>3.1862276289502223</v>
      </c>
      <c r="O69" s="143">
        <f t="shared" si="32"/>
        <v>3.0782815911892261</v>
      </c>
      <c r="P69" s="52">
        <f t="shared" si="8"/>
        <v>-3.3878947247896904E-2</v>
      </c>
    </row>
    <row r="70" spans="1:16" ht="20.100000000000001" customHeight="1" x14ac:dyDescent="0.25">
      <c r="A70" s="38" t="s">
        <v>167</v>
      </c>
      <c r="B70" s="19">
        <v>35629.699999999997</v>
      </c>
      <c r="C70" s="140">
        <v>34325.42</v>
      </c>
      <c r="D70" s="247">
        <f t="shared" si="33"/>
        <v>9.3960583216641982E-2</v>
      </c>
      <c r="E70" s="215">
        <f t="shared" si="34"/>
        <v>9.1367331519903644E-2</v>
      </c>
      <c r="F70" s="52">
        <f t="shared" si="29"/>
        <v>-3.6606538926794191E-2</v>
      </c>
      <c r="H70" s="19">
        <v>9623.5139999999974</v>
      </c>
      <c r="I70" s="140">
        <v>9710.6580000000013</v>
      </c>
      <c r="J70" s="214">
        <f t="shared" si="35"/>
        <v>0.10638135303353723</v>
      </c>
      <c r="K70" s="215">
        <f t="shared" si="36"/>
        <v>0.10679393001118717</v>
      </c>
      <c r="L70" s="52">
        <f t="shared" si="30"/>
        <v>9.0553201252685754E-3</v>
      </c>
      <c r="N70" s="40">
        <f t="shared" si="31"/>
        <v>2.7009809232185504</v>
      </c>
      <c r="O70" s="143">
        <f t="shared" si="32"/>
        <v>2.8289990333694393</v>
      </c>
      <c r="P70" s="52">
        <f t="shared" si="8"/>
        <v>4.7396895346576352E-2</v>
      </c>
    </row>
    <row r="71" spans="1:16" ht="20.100000000000001" customHeight="1" x14ac:dyDescent="0.25">
      <c r="A71" s="38" t="s">
        <v>168</v>
      </c>
      <c r="B71" s="19">
        <v>27807.06</v>
      </c>
      <c r="C71" s="140">
        <v>24470.05</v>
      </c>
      <c r="D71" s="247">
        <f t="shared" si="33"/>
        <v>7.3331169646114247E-2</v>
      </c>
      <c r="E71" s="215">
        <f t="shared" si="34"/>
        <v>6.5134328164334718E-2</v>
      </c>
      <c r="F71" s="52">
        <f t="shared" si="29"/>
        <v>-0.12000585462828511</v>
      </c>
      <c r="H71" s="19">
        <v>9797.603000000001</v>
      </c>
      <c r="I71" s="140">
        <v>9000.6280000000006</v>
      </c>
      <c r="J71" s="214">
        <f t="shared" si="35"/>
        <v>0.10830578763905199</v>
      </c>
      <c r="K71" s="215">
        <f t="shared" si="36"/>
        <v>9.8985304259374754E-2</v>
      </c>
      <c r="L71" s="52">
        <f t="shared" si="30"/>
        <v>-8.1343875639786623E-2</v>
      </c>
      <c r="N71" s="40">
        <f t="shared" si="31"/>
        <v>3.5234228285910123</v>
      </c>
      <c r="O71" s="143">
        <f t="shared" si="32"/>
        <v>3.6782221532036101</v>
      </c>
      <c r="P71" s="52">
        <f t="shared" si="8"/>
        <v>4.3934359327092401E-2</v>
      </c>
    </row>
    <row r="72" spans="1:16" ht="20.100000000000001" customHeight="1" x14ac:dyDescent="0.25">
      <c r="A72" s="38" t="s">
        <v>173</v>
      </c>
      <c r="B72" s="19">
        <v>9441.0300000000007</v>
      </c>
      <c r="C72" s="140">
        <v>36873.81</v>
      </c>
      <c r="D72" s="247">
        <f t="shared" si="33"/>
        <v>2.4897338034443557E-2</v>
      </c>
      <c r="E72" s="215">
        <f t="shared" si="34"/>
        <v>9.8150630718340473E-2</v>
      </c>
      <c r="F72" s="52">
        <f t="shared" si="29"/>
        <v>2.9056977893301892</v>
      </c>
      <c r="H72" s="19">
        <v>2023.991</v>
      </c>
      <c r="I72" s="140">
        <v>7403.9070000000011</v>
      </c>
      <c r="J72" s="214">
        <f t="shared" si="35"/>
        <v>2.2373833623321179E-2</v>
      </c>
      <c r="K72" s="215">
        <f t="shared" si="36"/>
        <v>8.1425205785986776E-2</v>
      </c>
      <c r="L72" s="52">
        <f t="shared" si="30"/>
        <v>2.658073084317075</v>
      </c>
      <c r="N72" s="40">
        <f t="shared" si="31"/>
        <v>2.1438243496737113</v>
      </c>
      <c r="O72" s="143">
        <f t="shared" si="32"/>
        <v>2.0079039838844972</v>
      </c>
      <c r="P72" s="52">
        <f t="shared" ref="P72:P80" si="37">(O72-N72)/N72</f>
        <v>-6.3400887208833634E-2</v>
      </c>
    </row>
    <row r="73" spans="1:16" ht="20.100000000000001" customHeight="1" x14ac:dyDescent="0.25">
      <c r="A73" s="38" t="s">
        <v>175</v>
      </c>
      <c r="B73" s="19">
        <v>89593.829999999973</v>
      </c>
      <c r="C73" s="140">
        <v>65482.81</v>
      </c>
      <c r="D73" s="247">
        <f t="shared" si="33"/>
        <v>0.23627166435340946</v>
      </c>
      <c r="E73" s="215">
        <f t="shared" si="34"/>
        <v>0.17430200737892973</v>
      </c>
      <c r="F73" s="52">
        <f t="shared" si="29"/>
        <v>-0.26911473703044042</v>
      </c>
      <c r="H73" s="19">
        <v>12018.474999999997</v>
      </c>
      <c r="I73" s="140">
        <v>7341.1989999999996</v>
      </c>
      <c r="J73" s="214">
        <f t="shared" si="35"/>
        <v>0.13285600581032472</v>
      </c>
      <c r="K73" s="215">
        <f t="shared" si="36"/>
        <v>8.0735568300747199E-2</v>
      </c>
      <c r="L73" s="52">
        <f t="shared" si="30"/>
        <v>-0.38917383445071013</v>
      </c>
      <c r="N73" s="40">
        <f t="shared" si="31"/>
        <v>1.3414400299663494</v>
      </c>
      <c r="O73" s="143">
        <f t="shared" si="32"/>
        <v>1.1210879618635792</v>
      </c>
      <c r="P73" s="52">
        <f t="shared" si="37"/>
        <v>-0.16426531427446506</v>
      </c>
    </row>
    <row r="74" spans="1:16" ht="20.100000000000001" customHeight="1" x14ac:dyDescent="0.25">
      <c r="A74" s="38" t="s">
        <v>174</v>
      </c>
      <c r="B74" s="19">
        <v>22938.410000000014</v>
      </c>
      <c r="C74" s="140">
        <v>18439.829999999994</v>
      </c>
      <c r="D74" s="247">
        <f t="shared" si="33"/>
        <v>6.049184757835329E-2</v>
      </c>
      <c r="E74" s="215">
        <f t="shared" si="34"/>
        <v>4.9083101118082881E-2</v>
      </c>
      <c r="F74" s="52">
        <f t="shared" si="29"/>
        <v>-0.19611559824765609</v>
      </c>
      <c r="H74" s="19">
        <v>8231.7700000000023</v>
      </c>
      <c r="I74" s="140">
        <v>6139.5829999999969</v>
      </c>
      <c r="J74" s="214">
        <f t="shared" si="35"/>
        <v>9.0996576766125256E-2</v>
      </c>
      <c r="K74" s="215">
        <f t="shared" si="36"/>
        <v>6.752067647731741E-2</v>
      </c>
      <c r="L74" s="52">
        <f t="shared" si="30"/>
        <v>-0.254160040914652</v>
      </c>
      <c r="N74" s="40">
        <f t="shared" si="31"/>
        <v>3.5886401890976738</v>
      </c>
      <c r="O74" s="143">
        <f t="shared" si="32"/>
        <v>3.3295225606743655</v>
      </c>
      <c r="P74" s="52">
        <f t="shared" si="37"/>
        <v>-7.2204961982678104E-2</v>
      </c>
    </row>
    <row r="75" spans="1:16" ht="20.100000000000001" customHeight="1" x14ac:dyDescent="0.25">
      <c r="A75" s="38" t="s">
        <v>181</v>
      </c>
      <c r="B75" s="19">
        <v>10166.840000000002</v>
      </c>
      <c r="C75" s="140">
        <v>8968.4</v>
      </c>
      <c r="D75" s="247">
        <f t="shared" si="33"/>
        <v>2.6811402169265659E-2</v>
      </c>
      <c r="E75" s="215">
        <f t="shared" si="34"/>
        <v>2.3872068455480046E-2</v>
      </c>
      <c r="F75" s="52">
        <f t="shared" si="29"/>
        <v>-0.11787733455036196</v>
      </c>
      <c r="H75" s="19">
        <v>2654.8310000000001</v>
      </c>
      <c r="I75" s="140">
        <v>2574.6199999999994</v>
      </c>
      <c r="J75" s="214">
        <f t="shared" si="35"/>
        <v>2.934733755833667E-2</v>
      </c>
      <c r="K75" s="215">
        <f t="shared" si="36"/>
        <v>2.8314640273131093E-2</v>
      </c>
      <c r="L75" s="52">
        <f t="shared" si="30"/>
        <v>-3.0213222611910395E-2</v>
      </c>
      <c r="N75" s="40">
        <f t="shared" si="31"/>
        <v>2.6112646604057894</v>
      </c>
      <c r="O75" s="143">
        <f t="shared" si="32"/>
        <v>2.8707684759823375</v>
      </c>
      <c r="P75" s="52">
        <f t="shared" si="37"/>
        <v>9.9378595939111483E-2</v>
      </c>
    </row>
    <row r="76" spans="1:16" ht="20.100000000000001" customHeight="1" x14ac:dyDescent="0.25">
      <c r="A76" s="38" t="s">
        <v>186</v>
      </c>
      <c r="B76" s="19">
        <v>4057.3199999999997</v>
      </c>
      <c r="C76" s="140">
        <v>5066.32</v>
      </c>
      <c r="D76" s="247">
        <f t="shared" si="33"/>
        <v>1.0699729537339518E-2</v>
      </c>
      <c r="E76" s="215">
        <f t="shared" si="34"/>
        <v>1.3485520032265249E-2</v>
      </c>
      <c r="F76" s="52">
        <f t="shared" si="29"/>
        <v>0.24868632496327628</v>
      </c>
      <c r="H76" s="19">
        <v>1426.6839999999997</v>
      </c>
      <c r="I76" s="140">
        <v>1803.3889999999999</v>
      </c>
      <c r="J76" s="214">
        <f t="shared" si="35"/>
        <v>1.5771014025780919E-2</v>
      </c>
      <c r="K76" s="215">
        <f t="shared" si="36"/>
        <v>1.9832950418905166E-2</v>
      </c>
      <c r="L76" s="52">
        <f t="shared" si="30"/>
        <v>0.26404235275646198</v>
      </c>
      <c r="N76" s="40">
        <f t="shared" si="31"/>
        <v>3.5163211183737042</v>
      </c>
      <c r="O76" s="143">
        <f t="shared" si="32"/>
        <v>3.5595639438487896</v>
      </c>
      <c r="P76" s="52">
        <f t="shared" si="37"/>
        <v>1.2297746428541536E-2</v>
      </c>
    </row>
    <row r="77" spans="1:16" ht="20.100000000000001" customHeight="1" x14ac:dyDescent="0.25">
      <c r="A77" s="38" t="s">
        <v>185</v>
      </c>
      <c r="B77" s="19">
        <v>3887.0499999999997</v>
      </c>
      <c r="C77" s="140">
        <v>3855.3200000000011</v>
      </c>
      <c r="D77" s="247">
        <f t="shared" si="33"/>
        <v>1.0250703345586637E-2</v>
      </c>
      <c r="E77" s="215">
        <f t="shared" si="34"/>
        <v>1.0262082752529031E-2</v>
      </c>
      <c r="F77" s="52">
        <f t="shared" si="29"/>
        <v>-8.1630027913195506E-3</v>
      </c>
      <c r="H77" s="19">
        <v>1275.75</v>
      </c>
      <c r="I77" s="140">
        <v>1358.2770000000003</v>
      </c>
      <c r="J77" s="214">
        <f t="shared" si="35"/>
        <v>1.4102542078967739E-2</v>
      </c>
      <c r="K77" s="215">
        <f t="shared" si="36"/>
        <v>1.4937786798155727E-2</v>
      </c>
      <c r="L77" s="52">
        <f t="shared" si="30"/>
        <v>6.4689006466784452E-2</v>
      </c>
      <c r="N77" s="40">
        <f t="shared" si="31"/>
        <v>3.2820519417038629</v>
      </c>
      <c r="O77" s="143">
        <f t="shared" si="32"/>
        <v>3.523123891142629</v>
      </c>
      <c r="P77" s="52">
        <f t="shared" si="37"/>
        <v>7.3451594831742559E-2</v>
      </c>
    </row>
    <row r="78" spans="1:16" ht="20.100000000000001" customHeight="1" x14ac:dyDescent="0.25">
      <c r="A78" s="38" t="s">
        <v>199</v>
      </c>
      <c r="B78" s="19">
        <v>25383.470000000005</v>
      </c>
      <c r="C78" s="140">
        <v>18489.809999999994</v>
      </c>
      <c r="D78" s="247">
        <f t="shared" si="33"/>
        <v>6.6939818333079867E-2</v>
      </c>
      <c r="E78" s="215">
        <f t="shared" si="34"/>
        <v>4.9216137778067368E-2</v>
      </c>
      <c r="F78" s="52">
        <f t="shared" si="29"/>
        <v>-0.27158067829181787</v>
      </c>
      <c r="H78" s="19">
        <v>1957.8899999999996</v>
      </c>
      <c r="I78" s="140">
        <v>1328.999</v>
      </c>
      <c r="J78" s="214">
        <f t="shared" si="35"/>
        <v>2.1643132362132191E-2</v>
      </c>
      <c r="K78" s="215">
        <f t="shared" si="36"/>
        <v>1.4615799072620797E-2</v>
      </c>
      <c r="L78" s="52">
        <f t="shared" si="30"/>
        <v>-0.32120854593465403</v>
      </c>
      <c r="N78" s="40">
        <f t="shared" si="31"/>
        <v>0.77132480311005513</v>
      </c>
      <c r="O78" s="143">
        <f t="shared" si="32"/>
        <v>0.71877374618776524</v>
      </c>
      <c r="P78" s="52">
        <f t="shared" si="37"/>
        <v>-6.8130905048559343E-2</v>
      </c>
    </row>
    <row r="79" spans="1:16" ht="20.100000000000001" customHeight="1" x14ac:dyDescent="0.25">
      <c r="A79" s="38" t="s">
        <v>198</v>
      </c>
      <c r="B79" s="19">
        <v>2331.6000000000008</v>
      </c>
      <c r="C79" s="140">
        <v>3155.0400000000009</v>
      </c>
      <c r="D79" s="247">
        <f t="shared" si="33"/>
        <v>6.1487606078053578E-3</v>
      </c>
      <c r="E79" s="215">
        <f t="shared" si="34"/>
        <v>8.3980789059116216E-3</v>
      </c>
      <c r="F79" s="52">
        <f t="shared" si="29"/>
        <v>0.35316520844055577</v>
      </c>
      <c r="H79" s="19">
        <v>742.41099999999972</v>
      </c>
      <c r="I79" s="140">
        <v>1156.7780000000005</v>
      </c>
      <c r="J79" s="214">
        <f t="shared" si="35"/>
        <v>8.2068448891934268E-3</v>
      </c>
      <c r="K79" s="215">
        <f t="shared" si="36"/>
        <v>1.2721781445755902E-2</v>
      </c>
      <c r="L79" s="52">
        <f t="shared" si="30"/>
        <v>0.55813693493226924</v>
      </c>
      <c r="N79" s="40">
        <f t="shared" si="31"/>
        <v>3.1841267798936328</v>
      </c>
      <c r="O79" s="143">
        <f t="shared" si="32"/>
        <v>3.6664447994320204</v>
      </c>
      <c r="P79" s="52">
        <f t="shared" si="37"/>
        <v>0.15147575862368762</v>
      </c>
    </row>
    <row r="80" spans="1:16" ht="20.100000000000001" customHeight="1" x14ac:dyDescent="0.25">
      <c r="A80" s="38" t="s">
        <v>182</v>
      </c>
      <c r="B80" s="19">
        <v>527.48000000000013</v>
      </c>
      <c r="C80" s="140">
        <v>560.68999999999994</v>
      </c>
      <c r="D80" s="247">
        <f t="shared" si="33"/>
        <v>1.391039734690843E-3</v>
      </c>
      <c r="E80" s="215">
        <f t="shared" si="34"/>
        <v>1.4924434751241143E-3</v>
      </c>
      <c r="F80" s="52">
        <f t="shared" si="29"/>
        <v>6.295973307044779E-2</v>
      </c>
      <c r="H80" s="19">
        <v>1020.8159999999999</v>
      </c>
      <c r="I80" s="140">
        <v>1109.348</v>
      </c>
      <c r="J80" s="214">
        <f t="shared" si="35"/>
        <v>1.1284421395166397E-2</v>
      </c>
      <c r="K80" s="215">
        <f t="shared" si="36"/>
        <v>1.2200165289525226E-2</v>
      </c>
      <c r="L80" s="52">
        <f t="shared" si="30"/>
        <v>8.6726697073713624E-2</v>
      </c>
      <c r="N80" s="40">
        <f t="shared" si="31"/>
        <v>19.352695836808973</v>
      </c>
      <c r="O80" s="143">
        <f t="shared" si="32"/>
        <v>19.785407266047194</v>
      </c>
      <c r="P80" s="52">
        <f t="shared" si="37"/>
        <v>2.2359232681950225E-2</v>
      </c>
    </row>
    <row r="81" spans="1:16" ht="20.100000000000001" customHeight="1" x14ac:dyDescent="0.25">
      <c r="A81" s="38" t="s">
        <v>201</v>
      </c>
      <c r="B81" s="19">
        <v>5236.95</v>
      </c>
      <c r="C81" s="140">
        <v>7331.28</v>
      </c>
      <c r="D81" s="247">
        <f t="shared" si="33"/>
        <v>1.3810581517003883E-2</v>
      </c>
      <c r="E81" s="215">
        <f t="shared" si="34"/>
        <v>1.9514385846560341E-2</v>
      </c>
      <c r="F81" s="52">
        <f t="shared" ref="F81:F83" si="38">(C81-B81)/B81</f>
        <v>0.39991407212213215</v>
      </c>
      <c r="H81" s="19">
        <v>581.97299999999996</v>
      </c>
      <c r="I81" s="140">
        <v>860.46699999999976</v>
      </c>
      <c r="J81" s="214">
        <f t="shared" si="35"/>
        <v>6.4333127347231756E-3</v>
      </c>
      <c r="K81" s="215">
        <f t="shared" si="36"/>
        <v>9.4630716656828161E-3</v>
      </c>
      <c r="L81" s="52">
        <f t="shared" ref="L81:L87" si="39">(I81-H81)/H81</f>
        <v>0.4785342275328921</v>
      </c>
      <c r="N81" s="40">
        <f t="shared" si="31"/>
        <v>1.1112823303640478</v>
      </c>
      <c r="O81" s="143">
        <f t="shared" si="32"/>
        <v>1.1736927248720548</v>
      </c>
      <c r="P81" s="52">
        <f t="shared" ref="P81:P83" si="40">(O81-N81)/N81</f>
        <v>5.6160700843287795E-2</v>
      </c>
    </row>
    <row r="82" spans="1:16" ht="20.100000000000001" customHeight="1" x14ac:dyDescent="0.25">
      <c r="A82" s="38" t="s">
        <v>200</v>
      </c>
      <c r="B82" s="19">
        <v>2612.8199999999997</v>
      </c>
      <c r="C82" s="140">
        <v>3338.0099999999998</v>
      </c>
      <c r="D82" s="247">
        <f t="shared" si="33"/>
        <v>6.8903777197143537E-3</v>
      </c>
      <c r="E82" s="215">
        <f t="shared" si="34"/>
        <v>8.8851080711249437E-3</v>
      </c>
      <c r="F82" s="52">
        <f t="shared" si="38"/>
        <v>0.27755069235538621</v>
      </c>
      <c r="H82" s="19">
        <v>585.42599999999993</v>
      </c>
      <c r="I82" s="140">
        <v>729.93899999999996</v>
      </c>
      <c r="J82" s="214">
        <f t="shared" si="35"/>
        <v>6.4714832836541385E-3</v>
      </c>
      <c r="K82" s="215">
        <f t="shared" si="36"/>
        <v>8.0275769652721728E-3</v>
      </c>
      <c r="L82" s="52">
        <f t="shared" si="39"/>
        <v>0.24685101105861382</v>
      </c>
      <c r="N82" s="40">
        <f t="shared" si="31"/>
        <v>2.2405906262199462</v>
      </c>
      <c r="O82" s="143">
        <f t="shared" si="32"/>
        <v>2.1867489911653952</v>
      </c>
      <c r="P82" s="52">
        <f t="shared" si="40"/>
        <v>-2.4030108144023649E-2</v>
      </c>
    </row>
    <row r="83" spans="1:16" ht="20.100000000000001" customHeight="1" x14ac:dyDescent="0.25">
      <c r="A83" s="38" t="s">
        <v>203</v>
      </c>
      <c r="B83" s="19">
        <v>1345.8199999999997</v>
      </c>
      <c r="C83" s="140">
        <v>2657.54</v>
      </c>
      <c r="D83" s="247">
        <f t="shared" si="33"/>
        <v>3.5491186314962264E-3</v>
      </c>
      <c r="E83" s="215">
        <f t="shared" si="34"/>
        <v>7.0738344412800995E-3</v>
      </c>
      <c r="F83" s="52">
        <f t="shared" si="38"/>
        <v>0.97466228767591545</v>
      </c>
      <c r="H83" s="19">
        <v>244.464</v>
      </c>
      <c r="I83" s="140">
        <v>625.57300000000009</v>
      </c>
      <c r="J83" s="214">
        <f t="shared" si="35"/>
        <v>2.7023820080680143E-3</v>
      </c>
      <c r="K83" s="215">
        <f t="shared" si="36"/>
        <v>6.8798014695696623E-3</v>
      </c>
      <c r="L83" s="52">
        <f t="shared" si="39"/>
        <v>1.5589575561227833</v>
      </c>
      <c r="N83" s="40">
        <f t="shared" si="31"/>
        <v>1.8164687699692383</v>
      </c>
      <c r="O83" s="143">
        <f t="shared" si="32"/>
        <v>2.3539551615403722</v>
      </c>
      <c r="P83" s="52">
        <f t="shared" si="40"/>
        <v>0.29589630191122751</v>
      </c>
    </row>
    <row r="84" spans="1:16" ht="20.100000000000001" customHeight="1" x14ac:dyDescent="0.25">
      <c r="A84" s="38" t="s">
        <v>204</v>
      </c>
      <c r="B84" s="19">
        <v>3515.1900000000005</v>
      </c>
      <c r="C84" s="140">
        <v>2567.61</v>
      </c>
      <c r="D84" s="247">
        <f t="shared" si="33"/>
        <v>9.2700556703342388E-3</v>
      </c>
      <c r="E84" s="215">
        <f t="shared" si="34"/>
        <v>6.83445895443726E-3</v>
      </c>
      <c r="F84" s="52">
        <f t="shared" ref="F84:F87" si="41">(C84-B84)/B84</f>
        <v>-0.26956722111749298</v>
      </c>
      <c r="H84" s="19">
        <v>909.4730000000003</v>
      </c>
      <c r="I84" s="140">
        <v>592.31600000000014</v>
      </c>
      <c r="J84" s="214">
        <f t="shared" si="35"/>
        <v>1.0053600824758009E-2</v>
      </c>
      <c r="K84" s="215">
        <f t="shared" si="36"/>
        <v>6.5140542946220898E-3</v>
      </c>
      <c r="L84" s="52">
        <f t="shared" ref="L84:L85" si="42">(I84-H84)/H84</f>
        <v>-0.34872613040738981</v>
      </c>
      <c r="N84" s="40">
        <f t="shared" si="31"/>
        <v>2.5872655532133404</v>
      </c>
      <c r="O84" s="143">
        <f t="shared" si="32"/>
        <v>2.3068768231935541</v>
      </c>
      <c r="P84" s="52">
        <f t="shared" ref="P84:P86" si="43">(O84-N84)/N84</f>
        <v>-0.10837261357712129</v>
      </c>
    </row>
    <row r="85" spans="1:16" ht="20.100000000000001" customHeight="1" x14ac:dyDescent="0.25">
      <c r="A85" s="38" t="s">
        <v>202</v>
      </c>
      <c r="B85" s="19">
        <v>1681.86</v>
      </c>
      <c r="C85" s="140">
        <v>2340.7399999999998</v>
      </c>
      <c r="D85" s="247">
        <f t="shared" si="33"/>
        <v>4.4353038753832197E-3</v>
      </c>
      <c r="E85" s="215">
        <f t="shared" si="34"/>
        <v>6.2305768605860979E-3</v>
      </c>
      <c r="F85" s="52">
        <f t="shared" si="41"/>
        <v>0.39175674550794948</v>
      </c>
      <c r="H85" s="19">
        <v>460.12599999999992</v>
      </c>
      <c r="I85" s="140">
        <v>566.57499999999993</v>
      </c>
      <c r="J85" s="214">
        <f t="shared" si="35"/>
        <v>5.0863776418789801E-3</v>
      </c>
      <c r="K85" s="215">
        <f t="shared" si="36"/>
        <v>6.2309650794094857E-3</v>
      </c>
      <c r="L85" s="52">
        <f t="shared" si="42"/>
        <v>0.23134750046726338</v>
      </c>
      <c r="N85" s="40">
        <f t="shared" si="31"/>
        <v>2.7358162986217636</v>
      </c>
      <c r="O85" s="143">
        <f t="shared" si="32"/>
        <v>2.4204952280048189</v>
      </c>
      <c r="P85" s="52">
        <f t="shared" si="43"/>
        <v>-0.1152566679187472</v>
      </c>
    </row>
    <row r="86" spans="1:16" ht="20.100000000000001" customHeight="1" x14ac:dyDescent="0.25">
      <c r="A86" s="38" t="s">
        <v>206</v>
      </c>
      <c r="B86" s="19">
        <v>1428.2500000000005</v>
      </c>
      <c r="C86" s="140">
        <v>1785.7499999999998</v>
      </c>
      <c r="D86" s="247">
        <f t="shared" si="33"/>
        <v>3.7664982578907197E-3</v>
      </c>
      <c r="E86" s="215">
        <f t="shared" si="34"/>
        <v>4.75330563359947E-3</v>
      </c>
      <c r="F86" s="52">
        <f t="shared" si="41"/>
        <v>0.25030631892175687</v>
      </c>
      <c r="H86" s="19">
        <v>486.21199999999993</v>
      </c>
      <c r="I86" s="140">
        <v>531.12500000000011</v>
      </c>
      <c r="J86" s="214">
        <f t="shared" si="35"/>
        <v>5.3747404971969913E-3</v>
      </c>
      <c r="K86" s="215">
        <f t="shared" si="36"/>
        <v>5.8411001682060881E-3</v>
      </c>
      <c r="L86" s="52">
        <f t="shared" si="39"/>
        <v>9.2373285727214025E-2</v>
      </c>
      <c r="N86" s="40">
        <f t="shared" si="31"/>
        <v>3.4042499562401525</v>
      </c>
      <c r="O86" s="143">
        <f t="shared" si="32"/>
        <v>2.9742405151896971</v>
      </c>
      <c r="P86" s="52">
        <f t="shared" si="43"/>
        <v>-0.12631547230021331</v>
      </c>
    </row>
    <row r="87" spans="1:16" ht="20.100000000000001" customHeight="1" x14ac:dyDescent="0.25">
      <c r="A87" s="38" t="s">
        <v>207</v>
      </c>
      <c r="B87" s="19">
        <v>12861.419999999995</v>
      </c>
      <c r="C87" s="140">
        <v>8985.3799999999992</v>
      </c>
      <c r="D87" s="247">
        <f t="shared" si="33"/>
        <v>3.3917392630142359E-2</v>
      </c>
      <c r="E87" s="215">
        <f t="shared" si="34"/>
        <v>2.3917265784142241E-2</v>
      </c>
      <c r="F87" s="52">
        <f t="shared" si="41"/>
        <v>-0.30136952218339785</v>
      </c>
      <c r="H87" s="19">
        <v>680.65300000000013</v>
      </c>
      <c r="I87" s="140">
        <v>497.19499999999999</v>
      </c>
      <c r="J87" s="214">
        <f t="shared" si="35"/>
        <v>7.5241525170884815E-3</v>
      </c>
      <c r="K87" s="215">
        <f t="shared" si="36"/>
        <v>5.4679516086255124E-3</v>
      </c>
      <c r="L87" s="52">
        <f t="shared" si="39"/>
        <v>-0.26953234614407062</v>
      </c>
      <c r="N87" s="40">
        <f t="shared" ref="N87" si="44">(H87/B87)*10</f>
        <v>0.52922072368369932</v>
      </c>
      <c r="O87" s="143">
        <f t="shared" ref="O87" si="45">(I87/C87)*10</f>
        <v>0.55333775533143847</v>
      </c>
      <c r="P87" s="52">
        <f t="shared" ref="P87" si="46">(O87-N87)/N87</f>
        <v>4.5570837589030695E-2</v>
      </c>
    </row>
    <row r="88" spans="1:16" ht="20.100000000000001" customHeight="1" x14ac:dyDescent="0.25">
      <c r="A88" s="38" t="s">
        <v>208</v>
      </c>
      <c r="B88" s="19">
        <v>154.01999999999998</v>
      </c>
      <c r="C88" s="140">
        <v>1172.6299999999999</v>
      </c>
      <c r="D88" s="247">
        <f t="shared" si="33"/>
        <v>4.0617263201843401E-4</v>
      </c>
      <c r="E88" s="215">
        <f t="shared" si="34"/>
        <v>3.1213040935896665E-3</v>
      </c>
      <c r="F88" s="52">
        <f t="shared" ref="F88:F94" si="47">(C88-B88)/B88</f>
        <v>6.6134917543176215</v>
      </c>
      <c r="H88" s="19">
        <v>47.417999999999985</v>
      </c>
      <c r="I88" s="140">
        <v>457.03899999999999</v>
      </c>
      <c r="J88" s="214">
        <f t="shared" si="35"/>
        <v>5.2417349817792834E-4</v>
      </c>
      <c r="K88" s="215">
        <f t="shared" si="36"/>
        <v>5.0263319929898641E-3</v>
      </c>
      <c r="L88" s="52">
        <f t="shared" ref="L88:L94" si="48">(I88-H88)/H88</f>
        <v>8.6385128010460193</v>
      </c>
      <c r="N88" s="40">
        <f t="shared" si="31"/>
        <v>3.0786910790806381</v>
      </c>
      <c r="O88" s="143">
        <f t="shared" si="32"/>
        <v>3.8975550685211879</v>
      </c>
      <c r="P88" s="52">
        <f t="shared" ref="P88:P93" si="49">(O88-N88)/N88</f>
        <v>0.26597796544272961</v>
      </c>
    </row>
    <row r="89" spans="1:16" ht="20.100000000000001" customHeight="1" x14ac:dyDescent="0.25">
      <c r="A89" s="38" t="s">
        <v>209</v>
      </c>
      <c r="B89" s="19">
        <v>3538.7999999999993</v>
      </c>
      <c r="C89" s="140">
        <v>1445.58</v>
      </c>
      <c r="D89" s="247">
        <f t="shared" si="33"/>
        <v>9.3323185962007147E-3</v>
      </c>
      <c r="E89" s="215">
        <f t="shared" si="34"/>
        <v>3.8478418355417736E-3</v>
      </c>
      <c r="F89" s="52">
        <f t="shared" si="47"/>
        <v>-0.59150559511698875</v>
      </c>
      <c r="H89" s="19">
        <v>839.577</v>
      </c>
      <c r="I89" s="140">
        <v>394.40899999999999</v>
      </c>
      <c r="J89" s="214">
        <f t="shared" si="35"/>
        <v>9.2809484389837337E-3</v>
      </c>
      <c r="K89" s="215">
        <f t="shared" si="36"/>
        <v>4.3375523205309383E-3</v>
      </c>
      <c r="L89" s="52">
        <f t="shared" si="48"/>
        <v>-0.53022891289304019</v>
      </c>
      <c r="N89" s="40">
        <f t="shared" si="31"/>
        <v>2.3724906748050194</v>
      </c>
      <c r="O89" s="143">
        <f t="shared" si="32"/>
        <v>2.7283789205716733</v>
      </c>
      <c r="P89" s="52">
        <f t="shared" si="49"/>
        <v>0.15000617264634863</v>
      </c>
    </row>
    <row r="90" spans="1:16" ht="20.100000000000001" customHeight="1" x14ac:dyDescent="0.25">
      <c r="A90" s="38" t="s">
        <v>210</v>
      </c>
      <c r="B90" s="19">
        <v>1511.5000000000002</v>
      </c>
      <c r="C90" s="140">
        <v>1164.1200000000001</v>
      </c>
      <c r="D90" s="247">
        <f t="shared" si="33"/>
        <v>3.9860403408379635E-3</v>
      </c>
      <c r="E90" s="215">
        <f t="shared" si="34"/>
        <v>3.0986521933001913E-3</v>
      </c>
      <c r="F90" s="52">
        <f t="shared" si="47"/>
        <v>-0.22982467747270927</v>
      </c>
      <c r="H90" s="19">
        <v>363.99499999999995</v>
      </c>
      <c r="I90" s="140">
        <v>312.3959999999999</v>
      </c>
      <c r="J90" s="214">
        <f t="shared" si="35"/>
        <v>4.0237153078846654E-3</v>
      </c>
      <c r="K90" s="215">
        <f t="shared" si="36"/>
        <v>3.4356061720817285E-3</v>
      </c>
      <c r="L90" s="52">
        <f t="shared" si="48"/>
        <v>-0.14175744172310073</v>
      </c>
      <c r="N90" s="40">
        <f t="shared" si="31"/>
        <v>2.408170691366192</v>
      </c>
      <c r="O90" s="143">
        <f t="shared" si="32"/>
        <v>2.6835377796103481</v>
      </c>
      <c r="P90" s="52">
        <f t="shared" si="49"/>
        <v>0.11434699759091253</v>
      </c>
    </row>
    <row r="91" spans="1:16" ht="20.100000000000001" customHeight="1" x14ac:dyDescent="0.25">
      <c r="A91" s="38" t="s">
        <v>205</v>
      </c>
      <c r="B91" s="19">
        <v>186.57</v>
      </c>
      <c r="C91" s="140">
        <v>567.53999999999985</v>
      </c>
      <c r="D91" s="247">
        <f t="shared" si="33"/>
        <v>4.9201160859420356E-4</v>
      </c>
      <c r="E91" s="215">
        <f t="shared" si="34"/>
        <v>1.5106767908682867E-3</v>
      </c>
      <c r="F91" s="52">
        <f t="shared" si="47"/>
        <v>2.0419681620839358</v>
      </c>
      <c r="H91" s="19">
        <v>112.90799999999999</v>
      </c>
      <c r="I91" s="140">
        <v>233.98800000000003</v>
      </c>
      <c r="J91" s="214">
        <f t="shared" si="35"/>
        <v>1.248120573037107E-3</v>
      </c>
      <c r="K91" s="215">
        <f t="shared" si="36"/>
        <v>2.5733063707379733E-3</v>
      </c>
      <c r="L91" s="52">
        <f t="shared" si="48"/>
        <v>1.0723775108938256</v>
      </c>
      <c r="N91" s="40">
        <f t="shared" si="31"/>
        <v>6.0517768129924416</v>
      </c>
      <c r="O91" s="143">
        <f t="shared" si="32"/>
        <v>4.1228459668041033</v>
      </c>
      <c r="P91" s="52">
        <f t="shared" si="49"/>
        <v>-0.31873793528656813</v>
      </c>
    </row>
    <row r="92" spans="1:16" ht="20.100000000000001" customHeight="1" x14ac:dyDescent="0.25">
      <c r="A92" s="38" t="s">
        <v>215</v>
      </c>
      <c r="B92" s="19">
        <v>637.71</v>
      </c>
      <c r="C92" s="140">
        <v>394.36000000000007</v>
      </c>
      <c r="D92" s="247">
        <f t="shared" si="33"/>
        <v>1.6817319125079573E-3</v>
      </c>
      <c r="E92" s="215">
        <f t="shared" si="34"/>
        <v>1.0497066272805754E-3</v>
      </c>
      <c r="F92" s="52">
        <f t="shared" si="47"/>
        <v>-0.38159978673691797</v>
      </c>
      <c r="H92" s="19">
        <v>254.364</v>
      </c>
      <c r="I92" s="140">
        <v>224.22400000000002</v>
      </c>
      <c r="J92" s="214">
        <f t="shared" si="35"/>
        <v>2.8118197243774644E-3</v>
      </c>
      <c r="K92" s="215">
        <f t="shared" si="36"/>
        <v>2.4659258067608221E-3</v>
      </c>
      <c r="L92" s="52">
        <f t="shared" si="48"/>
        <v>-0.11849161044801931</v>
      </c>
      <c r="N92" s="40">
        <f t="shared" si="31"/>
        <v>3.9887096015430212</v>
      </c>
      <c r="O92" s="143">
        <f t="shared" si="32"/>
        <v>5.6857693478040359</v>
      </c>
      <c r="P92" s="52">
        <f t="shared" si="49"/>
        <v>0.42546585632719708</v>
      </c>
    </row>
    <row r="93" spans="1:16" ht="20.100000000000001" customHeight="1" x14ac:dyDescent="0.25">
      <c r="A93" s="38" t="s">
        <v>216</v>
      </c>
      <c r="B93" s="19">
        <v>504.89</v>
      </c>
      <c r="C93" s="140">
        <v>1127.42</v>
      </c>
      <c r="D93" s="247">
        <f t="shared" si="33"/>
        <v>1.3314666938046174E-3</v>
      </c>
      <c r="E93" s="215">
        <f t="shared" si="34"/>
        <v>3.0009642096781274E-3</v>
      </c>
      <c r="F93" s="52">
        <f t="shared" si="47"/>
        <v>1.23300124779655</v>
      </c>
      <c r="H93" s="19">
        <v>112.33099999999999</v>
      </c>
      <c r="I93" s="140">
        <v>212.71199999999999</v>
      </c>
      <c r="J93" s="214">
        <f t="shared" si="35"/>
        <v>1.2417422334097786E-3</v>
      </c>
      <c r="K93" s="215">
        <f t="shared" si="36"/>
        <v>2.3393214384174218E-3</v>
      </c>
      <c r="L93" s="52">
        <f t="shared" si="48"/>
        <v>0.89361796832575169</v>
      </c>
      <c r="N93" s="40">
        <f t="shared" si="31"/>
        <v>2.2248608607815563</v>
      </c>
      <c r="O93" s="143">
        <f t="shared" si="32"/>
        <v>1.8867148001632041</v>
      </c>
      <c r="P93" s="52">
        <f t="shared" si="49"/>
        <v>-0.1519852619006328</v>
      </c>
    </row>
    <row r="94" spans="1:16" ht="20.100000000000001" customHeight="1" x14ac:dyDescent="0.25">
      <c r="A94" s="38" t="s">
        <v>214</v>
      </c>
      <c r="B94" s="19">
        <v>1271.6699999999998</v>
      </c>
      <c r="C94" s="140">
        <v>936.88000000000011</v>
      </c>
      <c r="D94" s="247">
        <f t="shared" si="33"/>
        <v>3.3535745420002726E-3</v>
      </c>
      <c r="E94" s="215">
        <f t="shared" si="34"/>
        <v>2.4937852342190522E-3</v>
      </c>
      <c r="F94" s="52">
        <f t="shared" si="47"/>
        <v>-0.26326798619138597</v>
      </c>
      <c r="H94" s="19">
        <v>260.41800000000001</v>
      </c>
      <c r="I94" s="140">
        <v>209.78200000000004</v>
      </c>
      <c r="J94" s="214">
        <f t="shared" si="35"/>
        <v>2.8787425460479097E-3</v>
      </c>
      <c r="K94" s="215">
        <f t="shared" si="36"/>
        <v>2.3070984711444755E-3</v>
      </c>
      <c r="L94" s="52">
        <f t="shared" si="48"/>
        <v>-0.19444124446082822</v>
      </c>
      <c r="N94" s="40">
        <f t="shared" ref="N94" si="50">(H94/B94)*10</f>
        <v>2.0478426006747035</v>
      </c>
      <c r="O94" s="143">
        <f t="shared" ref="O94" si="51">(I94/C94)*10</f>
        <v>2.2391554948339172</v>
      </c>
      <c r="P94" s="52">
        <f t="shared" ref="P94" si="52">(O94-N94)/N94</f>
        <v>9.3421679037335087E-2</v>
      </c>
    </row>
    <row r="95" spans="1:16" ht="20.100000000000001" customHeight="1" thickBot="1" x14ac:dyDescent="0.3">
      <c r="A95" s="8" t="s">
        <v>17</v>
      </c>
      <c r="B95" s="19">
        <f>B96-SUM(B68:B94)</f>
        <v>15562.839999999967</v>
      </c>
      <c r="C95" s="140">
        <f>C96-SUM(C68:C94)</f>
        <v>10382.200000000012</v>
      </c>
      <c r="D95" s="247">
        <f t="shared" si="33"/>
        <v>4.1041421143239533E-2</v>
      </c>
      <c r="E95" s="215">
        <f t="shared" si="34"/>
        <v>2.7635318353160566E-2</v>
      </c>
      <c r="F95" s="52">
        <f>(C95-B95)/B95</f>
        <v>-0.33288525744658215</v>
      </c>
      <c r="H95" s="19">
        <f>H96-SUM(H68:H94)</f>
        <v>3786.6819999999425</v>
      </c>
      <c r="I95" s="140">
        <f>I96-SUM(I68:I94)</f>
        <v>2660.1010000000242</v>
      </c>
      <c r="J95" s="214">
        <f t="shared" si="35"/>
        <v>4.1859174794958973E-2</v>
      </c>
      <c r="K95" s="215">
        <f t="shared" si="36"/>
        <v>2.9254726097520022E-2</v>
      </c>
      <c r="L95" s="52">
        <f>(I95-H95)/H95</f>
        <v>-0.29751138331656457</v>
      </c>
      <c r="N95" s="40">
        <f t="shared" si="31"/>
        <v>2.4331561591585791</v>
      </c>
      <c r="O95" s="143">
        <f t="shared" si="32"/>
        <v>2.562174683593093</v>
      </c>
      <c r="P95" s="52">
        <f>(O95-N95)/N95</f>
        <v>5.3025172243416706E-2</v>
      </c>
    </row>
    <row r="96" spans="1:16" ht="26.25" customHeight="1" thickBot="1" x14ac:dyDescent="0.3">
      <c r="A96" s="12" t="s">
        <v>18</v>
      </c>
      <c r="B96" s="17">
        <v>379198.37</v>
      </c>
      <c r="C96" s="145">
        <v>375685.92</v>
      </c>
      <c r="D96" s="243">
        <f>SUM(D68:D95)</f>
        <v>0.99999999999999989</v>
      </c>
      <c r="E96" s="244">
        <f>SUM(E68:E95)</f>
        <v>0.99999999999999978</v>
      </c>
      <c r="F96" s="57">
        <f>(C96-B96)/B96</f>
        <v>-9.2628299008775047E-3</v>
      </c>
      <c r="G96" s="1"/>
      <c r="H96" s="17">
        <v>90462.413999999975</v>
      </c>
      <c r="I96" s="145">
        <v>90928.93200000003</v>
      </c>
      <c r="J96" s="255">
        <f t="shared" si="35"/>
        <v>1</v>
      </c>
      <c r="K96" s="244">
        <f t="shared" si="36"/>
        <v>1</v>
      </c>
      <c r="L96" s="57">
        <f>(I96-H96)/H96</f>
        <v>5.1570368219452413E-3</v>
      </c>
      <c r="M96" s="1"/>
      <c r="N96" s="37">
        <f t="shared" si="31"/>
        <v>2.385622438197716</v>
      </c>
      <c r="O96" s="150">
        <f t="shared" si="32"/>
        <v>2.4203444196151942</v>
      </c>
      <c r="P96" s="57">
        <f>(O96-N96)/N96</f>
        <v>1.4554684287640189E-2</v>
      </c>
    </row>
  </sheetData>
  <mergeCells count="33"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134</v>
      </c>
      <c r="B1" s="4"/>
    </row>
    <row r="3" spans="1:19" ht="15.75" thickBot="1" x14ac:dyDescent="0.3"/>
    <row r="4" spans="1:19" x14ac:dyDescent="0.25">
      <c r="A4" s="338" t="s">
        <v>16</v>
      </c>
      <c r="B4" s="326"/>
      <c r="C4" s="326"/>
      <c r="D4" s="326"/>
      <c r="E4" s="353" t="s">
        <v>1</v>
      </c>
      <c r="F4" s="354"/>
      <c r="G4" s="351" t="s">
        <v>104</v>
      </c>
      <c r="H4" s="351"/>
      <c r="I4" s="130" t="s">
        <v>0</v>
      </c>
      <c r="K4" s="355" t="s">
        <v>19</v>
      </c>
      <c r="L4" s="354"/>
      <c r="M4" s="351" t="s">
        <v>104</v>
      </c>
      <c r="N4" s="351"/>
      <c r="O4" s="130" t="s">
        <v>0</v>
      </c>
      <c r="Q4" s="361" t="s">
        <v>22</v>
      </c>
      <c r="R4" s="351"/>
      <c r="S4" s="130" t="s">
        <v>0</v>
      </c>
    </row>
    <row r="5" spans="1:19" x14ac:dyDescent="0.25">
      <c r="A5" s="352"/>
      <c r="B5" s="327"/>
      <c r="C5" s="327"/>
      <c r="D5" s="327"/>
      <c r="E5" s="356" t="s">
        <v>158</v>
      </c>
      <c r="F5" s="357"/>
      <c r="G5" s="358" t="str">
        <f>E5</f>
        <v>jan-mar</v>
      </c>
      <c r="H5" s="358"/>
      <c r="I5" s="131" t="s">
        <v>151</v>
      </c>
      <c r="K5" s="359" t="str">
        <f>E5</f>
        <v>jan-mar</v>
      </c>
      <c r="L5" s="357"/>
      <c r="M5" s="347" t="str">
        <f>E5</f>
        <v>jan-mar</v>
      </c>
      <c r="N5" s="348"/>
      <c r="O5" s="131" t="str">
        <f>I5</f>
        <v>2024/2023</v>
      </c>
      <c r="Q5" s="359" t="str">
        <f>E5</f>
        <v>jan-mar</v>
      </c>
      <c r="R5" s="357"/>
      <c r="S5" s="131" t="str">
        <f>O5</f>
        <v>2024/2023</v>
      </c>
    </row>
    <row r="6" spans="1:19" ht="15.75" thickBot="1" x14ac:dyDescent="0.3">
      <c r="A6" s="339"/>
      <c r="B6" s="362"/>
      <c r="C6" s="362"/>
      <c r="D6" s="36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145290.80999999997</v>
      </c>
      <c r="F7" s="145">
        <v>144340.68000000002</v>
      </c>
      <c r="G7" s="243">
        <f>E7/E15</f>
        <v>0.41933829426809083</v>
      </c>
      <c r="H7" s="244">
        <f>F7/F15</f>
        <v>0.39313886841962276</v>
      </c>
      <c r="I7" s="164">
        <f t="shared" ref="I7:I18" si="0">(F7-E7)/E7</f>
        <v>-6.5395051483293862E-3</v>
      </c>
      <c r="J7" s="1"/>
      <c r="K7" s="17">
        <v>38016.656000000025</v>
      </c>
      <c r="L7" s="145">
        <v>36604.340000000004</v>
      </c>
      <c r="M7" s="243">
        <f>K7/K15</f>
        <v>0.36194575121284156</v>
      </c>
      <c r="N7" s="244">
        <f>L7/L15</f>
        <v>0.34312434744971382</v>
      </c>
      <c r="O7" s="164">
        <f t="shared" ref="O7:O18" si="1">(L7-K7)/K7</f>
        <v>-3.7149927126678889E-2</v>
      </c>
      <c r="P7" s="1"/>
      <c r="Q7" s="187">
        <f t="shared" ref="Q7:R18" si="2">(K7/E7)*10</f>
        <v>2.6165905469175947</v>
      </c>
      <c r="R7" s="188">
        <f t="shared" si="2"/>
        <v>2.5359683770368822</v>
      </c>
      <c r="S7" s="55">
        <f>(R7-Q7)/Q7</f>
        <v>-3.0811916666016927E-2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121517.10999999994</v>
      </c>
      <c r="F8" s="181">
        <v>125661.38000000003</v>
      </c>
      <c r="G8" s="245">
        <f>E8/E7</f>
        <v>0.83637161909965241</v>
      </c>
      <c r="H8" s="246">
        <f>F8/F7</f>
        <v>0.8705888042095965</v>
      </c>
      <c r="I8" s="206">
        <f t="shared" si="0"/>
        <v>3.4104415419360233E-2</v>
      </c>
      <c r="K8" s="180">
        <v>33685.349000000024</v>
      </c>
      <c r="L8" s="181">
        <v>33239.722000000009</v>
      </c>
      <c r="M8" s="250">
        <f>K8/K7</f>
        <v>0.88606817495994394</v>
      </c>
      <c r="N8" s="246">
        <f>L8/L7</f>
        <v>0.90808144607989127</v>
      </c>
      <c r="O8" s="207">
        <f t="shared" si="1"/>
        <v>-1.3229104439440857E-2</v>
      </c>
      <c r="Q8" s="189">
        <f t="shared" si="2"/>
        <v>2.7720663369956737</v>
      </c>
      <c r="R8" s="190">
        <f t="shared" si="2"/>
        <v>2.6451819962505585</v>
      </c>
      <c r="S8" s="182">
        <f t="shared" ref="S8:S18" si="3">(R8-Q8)/Q8</f>
        <v>-4.5772476311887501E-2</v>
      </c>
    </row>
    <row r="9" spans="1:19" ht="24" customHeight="1" x14ac:dyDescent="0.25">
      <c r="A9" s="8"/>
      <c r="B9" t="s">
        <v>37</v>
      </c>
      <c r="E9" s="19">
        <v>21563.220000000012</v>
      </c>
      <c r="F9" s="140">
        <v>17598.719999999998</v>
      </c>
      <c r="G9" s="247">
        <f>E9/E7</f>
        <v>0.14841420458733776</v>
      </c>
      <c r="H9" s="215">
        <f>F9/F7</f>
        <v>0.12192487938951095</v>
      </c>
      <c r="I9" s="182">
        <f t="shared" si="0"/>
        <v>-0.18385473041595884</v>
      </c>
      <c r="K9" s="19">
        <v>3802.4379999999992</v>
      </c>
      <c r="L9" s="140">
        <v>3147.223</v>
      </c>
      <c r="M9" s="247">
        <f>K9/K7</f>
        <v>0.10002031741034763</v>
      </c>
      <c r="N9" s="215">
        <f>L9/L7</f>
        <v>8.5979504069735979E-2</v>
      </c>
      <c r="O9" s="182">
        <f t="shared" si="1"/>
        <v>-0.17231444667868334</v>
      </c>
      <c r="Q9" s="189">
        <f t="shared" si="2"/>
        <v>1.7633906253333209</v>
      </c>
      <c r="R9" s="190">
        <f t="shared" si="2"/>
        <v>1.7883249463597357</v>
      </c>
      <c r="S9" s="182">
        <f t="shared" si="3"/>
        <v>1.413998728824003E-2</v>
      </c>
    </row>
    <row r="10" spans="1:19" ht="24" customHeight="1" thickBot="1" x14ac:dyDescent="0.3">
      <c r="A10" s="8"/>
      <c r="B10" t="s">
        <v>36</v>
      </c>
      <c r="E10" s="19">
        <v>2210.48</v>
      </c>
      <c r="F10" s="140">
        <v>1080.5800000000002</v>
      </c>
      <c r="G10" s="247">
        <f>E10/E7</f>
        <v>1.5214176313009753E-2</v>
      </c>
      <c r="H10" s="215">
        <f>F10/F7</f>
        <v>7.4863164008926661E-3</v>
      </c>
      <c r="I10" s="186">
        <f t="shared" si="0"/>
        <v>-0.51115594802938724</v>
      </c>
      <c r="K10" s="19">
        <v>528.86899999999991</v>
      </c>
      <c r="L10" s="140">
        <v>217.39500000000001</v>
      </c>
      <c r="M10" s="247">
        <f>K10/K7</f>
        <v>1.3911507629708398E-2</v>
      </c>
      <c r="N10" s="215">
        <f>L10/L7</f>
        <v>5.9390498503729336E-3</v>
      </c>
      <c r="O10" s="209">
        <f t="shared" si="1"/>
        <v>-0.58894357581934276</v>
      </c>
      <c r="Q10" s="189">
        <f t="shared" si="2"/>
        <v>2.3925527487242588</v>
      </c>
      <c r="R10" s="190">
        <f t="shared" si="2"/>
        <v>2.0118362360954301</v>
      </c>
      <c r="S10" s="182">
        <f t="shared" si="3"/>
        <v>-0.15912565055538772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201185.56000000017</v>
      </c>
      <c r="F11" s="145">
        <v>222808.66999999993</v>
      </c>
      <c r="G11" s="243">
        <f>E11/E15</f>
        <v>0.58066170573190923</v>
      </c>
      <c r="H11" s="244">
        <f>F11/F15</f>
        <v>0.60686113158037713</v>
      </c>
      <c r="I11" s="164">
        <f t="shared" si="0"/>
        <v>0.10747843930747185</v>
      </c>
      <c r="J11" s="1"/>
      <c r="K11" s="17">
        <v>67017.47100000002</v>
      </c>
      <c r="L11" s="145">
        <v>70075.178000000014</v>
      </c>
      <c r="M11" s="243">
        <f>K11/K15</f>
        <v>0.63805424878715833</v>
      </c>
      <c r="N11" s="244">
        <f>L11/L15</f>
        <v>0.65687565255028624</v>
      </c>
      <c r="O11" s="164">
        <f t="shared" si="1"/>
        <v>4.5625520545232064E-2</v>
      </c>
      <c r="Q11" s="191">
        <f t="shared" si="2"/>
        <v>3.3311272936288248</v>
      </c>
      <c r="R11" s="192">
        <f t="shared" si="2"/>
        <v>3.1450830885530641</v>
      </c>
      <c r="S11" s="57">
        <f t="shared" si="3"/>
        <v>-5.5850223866134523E-2</v>
      </c>
    </row>
    <row r="12" spans="1:19" s="3" customFormat="1" ht="24" customHeight="1" x14ac:dyDescent="0.25">
      <c r="A12" s="46"/>
      <c r="B12" s="3" t="s">
        <v>33</v>
      </c>
      <c r="E12" s="31">
        <v>187633.27000000016</v>
      </c>
      <c r="F12" s="141">
        <v>210101.29999999993</v>
      </c>
      <c r="G12" s="247">
        <f>E12/E11</f>
        <v>0.93263785929765541</v>
      </c>
      <c r="H12" s="215">
        <f>F12/F11</f>
        <v>0.94296734503195045</v>
      </c>
      <c r="I12" s="206">
        <f t="shared" si="0"/>
        <v>0.11974438221963379</v>
      </c>
      <c r="K12" s="31">
        <v>64693.914000000026</v>
      </c>
      <c r="L12" s="141">
        <v>67903.256000000023</v>
      </c>
      <c r="M12" s="247">
        <f>K12/K11</f>
        <v>0.96532908560515518</v>
      </c>
      <c r="N12" s="215">
        <f>L12/L11</f>
        <v>0.96900582971048621</v>
      </c>
      <c r="O12" s="206">
        <f t="shared" si="1"/>
        <v>4.9608097602503932E-2</v>
      </c>
      <c r="Q12" s="189">
        <f t="shared" si="2"/>
        <v>3.4478914107290231</v>
      </c>
      <c r="R12" s="190">
        <f t="shared" si="2"/>
        <v>3.2319293597897798</v>
      </c>
      <c r="S12" s="182">
        <f t="shared" si="3"/>
        <v>-6.2635978113237678E-2</v>
      </c>
    </row>
    <row r="13" spans="1:19" ht="24" customHeight="1" x14ac:dyDescent="0.25">
      <c r="A13" s="8"/>
      <c r="B13" s="3" t="s">
        <v>37</v>
      </c>
      <c r="D13" s="3"/>
      <c r="E13" s="19">
        <v>12925.91</v>
      </c>
      <c r="F13" s="140">
        <v>12661.75</v>
      </c>
      <c r="G13" s="247">
        <f>E13/E11</f>
        <v>6.4248696576434158E-2</v>
      </c>
      <c r="H13" s="215">
        <f>F13/F11</f>
        <v>5.6827905305480278E-2</v>
      </c>
      <c r="I13" s="182">
        <f t="shared" si="0"/>
        <v>-2.0436472171011546E-2</v>
      </c>
      <c r="K13" s="19">
        <v>2248.2889999999998</v>
      </c>
      <c r="L13" s="140">
        <v>2164.2339999999995</v>
      </c>
      <c r="M13" s="247">
        <f>K13/K11</f>
        <v>3.3547804273306572E-2</v>
      </c>
      <c r="N13" s="215">
        <f>L13/L11</f>
        <v>3.0884459544291119E-2</v>
      </c>
      <c r="O13" s="182">
        <f t="shared" si="1"/>
        <v>-3.7386207911883344E-2</v>
      </c>
      <c r="Q13" s="189">
        <f t="shared" si="2"/>
        <v>1.7393661258665731</v>
      </c>
      <c r="R13" s="190">
        <f t="shared" si="2"/>
        <v>1.709269255829565</v>
      </c>
      <c r="S13" s="182">
        <f t="shared" si="3"/>
        <v>-1.730335527950649E-2</v>
      </c>
    </row>
    <row r="14" spans="1:19" ht="24" customHeight="1" thickBot="1" x14ac:dyDescent="0.3">
      <c r="A14" s="8"/>
      <c r="B14" t="s">
        <v>36</v>
      </c>
      <c r="E14" s="19">
        <v>626.38</v>
      </c>
      <c r="F14" s="140">
        <v>45.62</v>
      </c>
      <c r="G14" s="247">
        <f>E14/E11</f>
        <v>3.1134441259104257E-3</v>
      </c>
      <c r="H14" s="215">
        <f>F14/F11</f>
        <v>2.0474966256923491E-4</v>
      </c>
      <c r="I14" s="186">
        <f t="shared" si="0"/>
        <v>-0.9271688112647275</v>
      </c>
      <c r="K14" s="19">
        <v>75.268000000000001</v>
      </c>
      <c r="L14" s="140">
        <v>7.6880000000000006</v>
      </c>
      <c r="M14" s="247">
        <f>K14/K11</f>
        <v>1.1231101215383073E-3</v>
      </c>
      <c r="N14" s="215">
        <f>L14/L11</f>
        <v>1.0971074522279486E-4</v>
      </c>
      <c r="O14" s="209">
        <f t="shared" si="1"/>
        <v>-0.89785831960461282</v>
      </c>
      <c r="Q14" s="189">
        <f t="shared" si="2"/>
        <v>1.2016347903828348</v>
      </c>
      <c r="R14" s="190">
        <f t="shared" si="2"/>
        <v>1.6852257781674707</v>
      </c>
      <c r="S14" s="182">
        <f t="shared" si="3"/>
        <v>0.40244422985669892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346476.37000000011</v>
      </c>
      <c r="F15" s="145">
        <v>367149.35</v>
      </c>
      <c r="G15" s="243">
        <f>G7+G11</f>
        <v>1</v>
      </c>
      <c r="H15" s="244">
        <f>H7+H11</f>
        <v>0.99999999999999989</v>
      </c>
      <c r="I15" s="164">
        <f t="shared" si="0"/>
        <v>5.9666348963422405E-2</v>
      </c>
      <c r="J15" s="1"/>
      <c r="K15" s="17">
        <v>105034.12700000005</v>
      </c>
      <c r="L15" s="145">
        <v>106679.51800000001</v>
      </c>
      <c r="M15" s="243">
        <f>M7+M11</f>
        <v>0.99999999999999989</v>
      </c>
      <c r="N15" s="244">
        <f>N7+N11</f>
        <v>1</v>
      </c>
      <c r="O15" s="164">
        <f t="shared" si="1"/>
        <v>1.5665298955642854E-2</v>
      </c>
      <c r="Q15" s="191">
        <f t="shared" si="2"/>
        <v>3.0314946730710672</v>
      </c>
      <c r="R15" s="192">
        <f t="shared" si="2"/>
        <v>2.9056164201298467</v>
      </c>
      <c r="S15" s="57">
        <f t="shared" si="3"/>
        <v>-4.152349468379541E-2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309150.38000000012</v>
      </c>
      <c r="F16" s="181">
        <f t="shared" ref="F16:F17" si="4">F8+F12</f>
        <v>335762.67999999993</v>
      </c>
      <c r="G16" s="245">
        <f>E16/E15</f>
        <v>0.89226973833742262</v>
      </c>
      <c r="H16" s="246">
        <f>F16/F15</f>
        <v>0.91451252739518663</v>
      </c>
      <c r="I16" s="207">
        <f t="shared" si="0"/>
        <v>8.6082054953320136E-2</v>
      </c>
      <c r="J16" s="3"/>
      <c r="K16" s="180">
        <f t="shared" ref="K16:L18" si="5">K8+K12</f>
        <v>98379.26300000005</v>
      </c>
      <c r="L16" s="181">
        <f t="shared" si="5"/>
        <v>101142.97800000003</v>
      </c>
      <c r="M16" s="250">
        <f>K16/K15</f>
        <v>0.93664093575986029</v>
      </c>
      <c r="N16" s="246">
        <f>L16/L15</f>
        <v>0.9481011903334623</v>
      </c>
      <c r="O16" s="207">
        <f t="shared" si="1"/>
        <v>2.8092454809302451E-2</v>
      </c>
      <c r="P16" s="3"/>
      <c r="Q16" s="189">
        <f t="shared" si="2"/>
        <v>3.1822462259305651</v>
      </c>
      <c r="R16" s="190">
        <f t="shared" si="2"/>
        <v>3.0123353196966396</v>
      </c>
      <c r="S16" s="182">
        <f t="shared" si="3"/>
        <v>-5.3393387617024966E-2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34489.130000000012</v>
      </c>
      <c r="F17" s="140">
        <f t="shared" si="4"/>
        <v>30260.469999999998</v>
      </c>
      <c r="G17" s="248">
        <f>E17/E15</f>
        <v>9.9542517141933809E-2</v>
      </c>
      <c r="H17" s="215">
        <f>F17/F15</f>
        <v>8.2420056034417599E-2</v>
      </c>
      <c r="I17" s="182">
        <f t="shared" si="0"/>
        <v>-0.12260848563011049</v>
      </c>
      <c r="K17" s="19">
        <f t="shared" si="5"/>
        <v>6050.726999999999</v>
      </c>
      <c r="L17" s="140">
        <f t="shared" si="5"/>
        <v>5311.4569999999994</v>
      </c>
      <c r="M17" s="247">
        <f>K17/K15</f>
        <v>5.7607247975698377E-2</v>
      </c>
      <c r="N17" s="215">
        <f>L17/L15</f>
        <v>4.978891074479732E-2</v>
      </c>
      <c r="O17" s="182">
        <f t="shared" si="1"/>
        <v>-0.12217870679010963</v>
      </c>
      <c r="Q17" s="189">
        <f t="shared" si="2"/>
        <v>1.7543866719746184</v>
      </c>
      <c r="R17" s="190">
        <f t="shared" si="2"/>
        <v>1.7552460355044055</v>
      </c>
      <c r="S17" s="182">
        <f t="shared" si="3"/>
        <v>4.8983701456182616E-4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2836.86</v>
      </c>
      <c r="F18" s="142">
        <f>F10+F14</f>
        <v>1126.2</v>
      </c>
      <c r="G18" s="249">
        <f>E18/E15</f>
        <v>8.1877445206436431E-3</v>
      </c>
      <c r="H18" s="221">
        <f>F18/F15</f>
        <v>3.0674165703956716E-3</v>
      </c>
      <c r="I18" s="208">
        <f t="shared" si="0"/>
        <v>-0.60301178063069727</v>
      </c>
      <c r="K18" s="21">
        <f t="shared" si="5"/>
        <v>604.13699999999994</v>
      </c>
      <c r="L18" s="142">
        <f t="shared" si="5"/>
        <v>225.083</v>
      </c>
      <c r="M18" s="249">
        <f>K18/K15</f>
        <v>5.7518162644413628E-3</v>
      </c>
      <c r="N18" s="221">
        <f>L18/L15</f>
        <v>2.1098989217405348E-3</v>
      </c>
      <c r="O18" s="208">
        <f t="shared" si="1"/>
        <v>-0.62743053314066177</v>
      </c>
      <c r="Q18" s="193">
        <f t="shared" si="2"/>
        <v>2.1295975127429618</v>
      </c>
      <c r="R18" s="194">
        <f t="shared" si="2"/>
        <v>1.9986059314508966</v>
      </c>
      <c r="S18" s="186">
        <f t="shared" si="3"/>
        <v>-6.1510017976751673E-2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topLeftCell="A71" workbookViewId="0">
      <selection activeCell="L54" sqref="L54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135</v>
      </c>
    </row>
    <row r="3" spans="1:16" ht="8.25" customHeight="1" thickBot="1" x14ac:dyDescent="0.3"/>
    <row r="4" spans="1:16" x14ac:dyDescent="0.25">
      <c r="A4" s="365" t="s">
        <v>3</v>
      </c>
      <c r="B4" s="353" t="s">
        <v>1</v>
      </c>
      <c r="C4" s="351"/>
      <c r="D4" s="353" t="s">
        <v>104</v>
      </c>
      <c r="E4" s="351"/>
      <c r="F4" s="130" t="s">
        <v>0</v>
      </c>
      <c r="H4" s="363" t="s">
        <v>19</v>
      </c>
      <c r="I4" s="364"/>
      <c r="J4" s="353" t="s">
        <v>104</v>
      </c>
      <c r="K4" s="354"/>
      <c r="L4" s="130" t="s">
        <v>0</v>
      </c>
      <c r="N4" s="361" t="s">
        <v>22</v>
      </c>
      <c r="O4" s="351"/>
      <c r="P4" s="130" t="s">
        <v>0</v>
      </c>
    </row>
    <row r="5" spans="1:16" x14ac:dyDescent="0.25">
      <c r="A5" s="366"/>
      <c r="B5" s="356" t="s">
        <v>158</v>
      </c>
      <c r="C5" s="358"/>
      <c r="D5" s="356" t="str">
        <f>B5</f>
        <v>jan-mar</v>
      </c>
      <c r="E5" s="358"/>
      <c r="F5" s="131" t="s">
        <v>151</v>
      </c>
      <c r="H5" s="359" t="str">
        <f>B5</f>
        <v>jan-mar</v>
      </c>
      <c r="I5" s="358"/>
      <c r="J5" s="356" t="str">
        <f>B5</f>
        <v>jan-mar</v>
      </c>
      <c r="K5" s="357"/>
      <c r="L5" s="131" t="str">
        <f>F5</f>
        <v>2024/2023</v>
      </c>
      <c r="N5" s="359" t="str">
        <f>B5</f>
        <v>jan-mar</v>
      </c>
      <c r="O5" s="357"/>
      <c r="P5" s="131" t="str">
        <f>F5</f>
        <v>2024/2023</v>
      </c>
    </row>
    <row r="6" spans="1:16" ht="19.5" customHeight="1" thickBot="1" x14ac:dyDescent="0.3">
      <c r="A6" s="367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166</v>
      </c>
      <c r="B7" s="39">
        <v>34327.899999999994</v>
      </c>
      <c r="C7" s="147">
        <v>41908.269999999997</v>
      </c>
      <c r="D7" s="247">
        <f>B7/$B$33</f>
        <v>9.9077175162046394E-2</v>
      </c>
      <c r="E7" s="246">
        <f>C7/$C$33</f>
        <v>0.11414502027580867</v>
      </c>
      <c r="F7" s="52">
        <f>(C7-B7)/B7</f>
        <v>0.2208224214123207</v>
      </c>
      <c r="H7" s="39">
        <v>12097.024999999998</v>
      </c>
      <c r="I7" s="147">
        <v>13674.014999999999</v>
      </c>
      <c r="J7" s="247">
        <f>H7/$H$33</f>
        <v>0.1151723287041744</v>
      </c>
      <c r="K7" s="246">
        <f>I7/$I$33</f>
        <v>0.12817844752541907</v>
      </c>
      <c r="L7" s="52">
        <f>(I7-H7)/H7</f>
        <v>0.13036180383193405</v>
      </c>
      <c r="N7" s="27">
        <f t="shared" ref="N7:O33" si="0">(H7/B7)*10</f>
        <v>3.5239630155063373</v>
      </c>
      <c r="O7" s="151">
        <f t="shared" si="0"/>
        <v>3.2628440639520555</v>
      </c>
      <c r="P7" s="61">
        <f>(O7-N7)/N7</f>
        <v>-7.4098096491163987E-2</v>
      </c>
    </row>
    <row r="8" spans="1:16" ht="20.100000000000001" customHeight="1" x14ac:dyDescent="0.25">
      <c r="A8" s="8" t="s">
        <v>165</v>
      </c>
      <c r="B8" s="19">
        <v>42701.38</v>
      </c>
      <c r="C8" s="140">
        <v>42807.35</v>
      </c>
      <c r="D8" s="247">
        <f t="shared" ref="D8:D32" si="1">B8/$B$33</f>
        <v>0.12324471074318863</v>
      </c>
      <c r="E8" s="215">
        <f t="shared" ref="E8:E32" si="2">C8/$C$33</f>
        <v>0.11659383300011282</v>
      </c>
      <c r="F8" s="52">
        <f t="shared" ref="F8:F33" si="3">(C8-B8)/B8</f>
        <v>2.4816528177778133E-3</v>
      </c>
      <c r="H8" s="19">
        <v>13827.142</v>
      </c>
      <c r="I8" s="140">
        <v>13247.756999999998</v>
      </c>
      <c r="J8" s="247">
        <f t="shared" ref="J8:J32" si="4">H8/$H$33</f>
        <v>0.13164427976823193</v>
      </c>
      <c r="K8" s="215">
        <f t="shared" ref="K8:K32" si="5">I8/$I$33</f>
        <v>0.12418276018082493</v>
      </c>
      <c r="L8" s="52">
        <f t="shared" ref="L8:L33" si="6">(I8-H8)/H8</f>
        <v>-4.1902006936791567E-2</v>
      </c>
      <c r="N8" s="27">
        <f t="shared" si="0"/>
        <v>3.2381019067767838</v>
      </c>
      <c r="O8" s="152">
        <f t="shared" si="0"/>
        <v>3.0947388707780323</v>
      </c>
      <c r="P8" s="52">
        <f t="shared" ref="P8:P71" si="7">(O8-N8)/N8</f>
        <v>-4.4273787584855673E-2</v>
      </c>
    </row>
    <row r="9" spans="1:16" ht="20.100000000000001" customHeight="1" x14ac:dyDescent="0.25">
      <c r="A9" s="8" t="s">
        <v>168</v>
      </c>
      <c r="B9" s="19">
        <v>24623.160000000003</v>
      </c>
      <c r="C9" s="140">
        <v>22218.03</v>
      </c>
      <c r="D9" s="247">
        <f t="shared" si="1"/>
        <v>7.1067357349651306E-2</v>
      </c>
      <c r="E9" s="215">
        <f t="shared" si="2"/>
        <v>6.051496482289833E-2</v>
      </c>
      <c r="F9" s="52">
        <f t="shared" si="3"/>
        <v>-9.7677552353150621E-2</v>
      </c>
      <c r="H9" s="19">
        <v>9073.215000000002</v>
      </c>
      <c r="I9" s="140">
        <v>8490.2219999999979</v>
      </c>
      <c r="J9" s="247">
        <f t="shared" si="4"/>
        <v>8.6383495147248704E-2</v>
      </c>
      <c r="K9" s="215">
        <f t="shared" si="5"/>
        <v>7.9586242600008725E-2</v>
      </c>
      <c r="L9" s="52">
        <f t="shared" si="6"/>
        <v>-6.4254291339949934E-2</v>
      </c>
      <c r="N9" s="27">
        <f t="shared" si="0"/>
        <v>3.6848296481848797</v>
      </c>
      <c r="O9" s="152">
        <f t="shared" si="0"/>
        <v>3.8213207921674419</v>
      </c>
      <c r="P9" s="52">
        <f t="shared" si="7"/>
        <v>3.7041371518978301E-2</v>
      </c>
    </row>
    <row r="10" spans="1:16" ht="20.100000000000001" customHeight="1" x14ac:dyDescent="0.25">
      <c r="A10" s="8" t="s">
        <v>167</v>
      </c>
      <c r="B10" s="19">
        <v>28341.119999999999</v>
      </c>
      <c r="C10" s="140">
        <v>27482.770000000004</v>
      </c>
      <c r="D10" s="247">
        <f t="shared" si="1"/>
        <v>8.1798132438295867E-2</v>
      </c>
      <c r="E10" s="215">
        <f t="shared" si="2"/>
        <v>7.4854469986124147E-2</v>
      </c>
      <c r="F10" s="52">
        <f t="shared" si="3"/>
        <v>-3.028638247182874E-2</v>
      </c>
      <c r="H10" s="19">
        <v>8245.34</v>
      </c>
      <c r="I10" s="140">
        <v>8334.2920000000031</v>
      </c>
      <c r="J10" s="247">
        <f t="shared" si="4"/>
        <v>7.8501533125514542E-2</v>
      </c>
      <c r="K10" s="215">
        <f t="shared" si="5"/>
        <v>7.8124574953553905E-2</v>
      </c>
      <c r="L10" s="52">
        <f t="shared" si="6"/>
        <v>1.0788154278659576E-2</v>
      </c>
      <c r="N10" s="27">
        <f t="shared" si="0"/>
        <v>2.9093204502856631</v>
      </c>
      <c r="O10" s="152">
        <f t="shared" si="0"/>
        <v>3.0325516678267883</v>
      </c>
      <c r="P10" s="52">
        <f t="shared" si="7"/>
        <v>4.2357388829073563E-2</v>
      </c>
    </row>
    <row r="11" spans="1:16" ht="20.100000000000001" customHeight="1" x14ac:dyDescent="0.25">
      <c r="A11" s="8" t="s">
        <v>173</v>
      </c>
      <c r="B11" s="19">
        <v>8317.7200000000012</v>
      </c>
      <c r="C11" s="140">
        <v>34954.879999999997</v>
      </c>
      <c r="D11" s="247">
        <f t="shared" si="1"/>
        <v>2.4006601085089875E-2</v>
      </c>
      <c r="E11" s="215">
        <f t="shared" si="2"/>
        <v>9.5206160653695776E-2</v>
      </c>
      <c r="F11" s="52">
        <f t="shared" si="3"/>
        <v>3.202459327796559</v>
      </c>
      <c r="H11" s="19">
        <v>1820.2329999999999</v>
      </c>
      <c r="I11" s="140">
        <v>7132.7119999999995</v>
      </c>
      <c r="J11" s="247">
        <f t="shared" si="4"/>
        <v>1.7329919826914925E-2</v>
      </c>
      <c r="K11" s="215">
        <f t="shared" si="5"/>
        <v>6.6861119488747581E-2</v>
      </c>
      <c r="L11" s="52">
        <f t="shared" si="6"/>
        <v>2.918570864279463</v>
      </c>
      <c r="N11" s="27">
        <f t="shared" si="0"/>
        <v>2.1883797482964078</v>
      </c>
      <c r="O11" s="152">
        <f t="shared" si="0"/>
        <v>2.0405482725158834</v>
      </c>
      <c r="P11" s="52">
        <f t="shared" si="7"/>
        <v>-6.7552935406026776E-2</v>
      </c>
    </row>
    <row r="12" spans="1:16" ht="20.100000000000001" customHeight="1" x14ac:dyDescent="0.25">
      <c r="A12" s="8" t="s">
        <v>172</v>
      </c>
      <c r="B12" s="19">
        <v>28459.499999999996</v>
      </c>
      <c r="C12" s="140">
        <v>30011.880000000005</v>
      </c>
      <c r="D12" s="247">
        <f t="shared" si="1"/>
        <v>8.2139800760438572E-2</v>
      </c>
      <c r="E12" s="215">
        <f t="shared" si="2"/>
        <v>8.1742974623269765E-2</v>
      </c>
      <c r="F12" s="52">
        <f t="shared" si="3"/>
        <v>5.4546987824803966E-2</v>
      </c>
      <c r="H12" s="19">
        <v>6910.0649999999996</v>
      </c>
      <c r="I12" s="140">
        <v>7018.4819999999991</v>
      </c>
      <c r="J12" s="247">
        <f t="shared" si="4"/>
        <v>6.5788760256940124E-2</v>
      </c>
      <c r="K12" s="215">
        <f t="shared" si="5"/>
        <v>6.5790342247328104E-2</v>
      </c>
      <c r="L12" s="52">
        <f t="shared" si="6"/>
        <v>1.5689722166144525E-2</v>
      </c>
      <c r="N12" s="27">
        <f t="shared" si="0"/>
        <v>2.4280345754493231</v>
      </c>
      <c r="O12" s="152">
        <f t="shared" si="0"/>
        <v>2.3385679271008675</v>
      </c>
      <c r="P12" s="52">
        <f t="shared" si="7"/>
        <v>-3.6847353515095341E-2</v>
      </c>
    </row>
    <row r="13" spans="1:16" ht="20.100000000000001" customHeight="1" x14ac:dyDescent="0.25">
      <c r="A13" s="8" t="s">
        <v>169</v>
      </c>
      <c r="B13" s="19">
        <v>21743.54</v>
      </c>
      <c r="C13" s="140">
        <v>22460.99</v>
      </c>
      <c r="D13" s="247">
        <f t="shared" si="1"/>
        <v>6.2756198929237228E-2</v>
      </c>
      <c r="E13" s="215">
        <f t="shared" si="2"/>
        <v>6.1176711874881405E-2</v>
      </c>
      <c r="F13" s="52">
        <f t="shared" si="3"/>
        <v>3.2996007089921911E-2</v>
      </c>
      <c r="H13" s="19">
        <v>5999.4089999999987</v>
      </c>
      <c r="I13" s="140">
        <v>5802.5209999999997</v>
      </c>
      <c r="J13" s="247">
        <f t="shared" si="4"/>
        <v>5.7118663917680772E-2</v>
      </c>
      <c r="K13" s="215">
        <f t="shared" si="5"/>
        <v>5.4392081149073047E-2</v>
      </c>
      <c r="L13" s="52">
        <f t="shared" si="6"/>
        <v>-3.2817899229740641E-2</v>
      </c>
      <c r="N13" s="27">
        <f t="shared" si="0"/>
        <v>2.7591684702674901</v>
      </c>
      <c r="O13" s="152">
        <f t="shared" si="0"/>
        <v>2.5833772242452357</v>
      </c>
      <c r="P13" s="52">
        <f t="shared" si="7"/>
        <v>-6.3711675425608252E-2</v>
      </c>
    </row>
    <row r="14" spans="1:16" ht="20.100000000000001" customHeight="1" x14ac:dyDescent="0.25">
      <c r="A14" s="8" t="s">
        <v>174</v>
      </c>
      <c r="B14" s="19">
        <v>14664.4</v>
      </c>
      <c r="C14" s="140">
        <v>10983.13</v>
      </c>
      <c r="D14" s="247">
        <f t="shared" si="1"/>
        <v>4.2324387085907182E-2</v>
      </c>
      <c r="E14" s="215">
        <f t="shared" si="2"/>
        <v>2.9914611043162662E-2</v>
      </c>
      <c r="F14" s="52">
        <f t="shared" si="3"/>
        <v>-0.25103447805569956</v>
      </c>
      <c r="H14" s="19">
        <v>6599.1060000000025</v>
      </c>
      <c r="I14" s="140">
        <v>4724.6359999999995</v>
      </c>
      <c r="J14" s="247">
        <f t="shared" si="4"/>
        <v>6.2828208207033553E-2</v>
      </c>
      <c r="K14" s="215">
        <f t="shared" si="5"/>
        <v>4.4288126611145721E-2</v>
      </c>
      <c r="L14" s="52">
        <f t="shared" si="6"/>
        <v>-0.28404908179986837</v>
      </c>
      <c r="N14" s="27">
        <f t="shared" si="0"/>
        <v>4.5000859223698226</v>
      </c>
      <c r="O14" s="152">
        <f t="shared" si="0"/>
        <v>4.301720911980464</v>
      </c>
      <c r="P14" s="52">
        <f t="shared" si="7"/>
        <v>-4.4080271757321508E-2</v>
      </c>
    </row>
    <row r="15" spans="1:16" ht="20.100000000000001" customHeight="1" x14ac:dyDescent="0.25">
      <c r="A15" s="8" t="s">
        <v>177</v>
      </c>
      <c r="B15" s="19">
        <v>19608.990000000005</v>
      </c>
      <c r="C15" s="140">
        <v>15486.199999999997</v>
      </c>
      <c r="D15" s="247">
        <f t="shared" si="1"/>
        <v>5.6595461329729368E-2</v>
      </c>
      <c r="E15" s="215">
        <f t="shared" si="2"/>
        <v>4.2179565345819049E-2</v>
      </c>
      <c r="F15" s="52">
        <f t="shared" si="3"/>
        <v>-0.21024999247794032</v>
      </c>
      <c r="H15" s="19">
        <v>4977.3639999999987</v>
      </c>
      <c r="I15" s="140">
        <v>3958.7049999999999</v>
      </c>
      <c r="J15" s="247">
        <f t="shared" si="4"/>
        <v>4.7388064643027875E-2</v>
      </c>
      <c r="K15" s="215">
        <f t="shared" si="5"/>
        <v>3.7108388509966832E-2</v>
      </c>
      <c r="L15" s="52">
        <f t="shared" si="6"/>
        <v>-0.20465832918789925</v>
      </c>
      <c r="N15" s="27">
        <f t="shared" si="0"/>
        <v>2.5383071744133674</v>
      </c>
      <c r="O15" s="152">
        <f t="shared" si="0"/>
        <v>2.5562791388461994</v>
      </c>
      <c r="P15" s="52">
        <f t="shared" si="7"/>
        <v>7.0802953298926604E-3</v>
      </c>
    </row>
    <row r="16" spans="1:16" ht="20.100000000000001" customHeight="1" x14ac:dyDescent="0.25">
      <c r="A16" s="8" t="s">
        <v>164</v>
      </c>
      <c r="B16" s="19">
        <v>16741.96</v>
      </c>
      <c r="C16" s="140">
        <v>15132.960000000001</v>
      </c>
      <c r="D16" s="247">
        <f t="shared" si="1"/>
        <v>4.8320640163714484E-2</v>
      </c>
      <c r="E16" s="215">
        <f t="shared" si="2"/>
        <v>4.1217450064939494E-2</v>
      </c>
      <c r="F16" s="52">
        <f t="shared" si="3"/>
        <v>-9.6105832292037383E-2</v>
      </c>
      <c r="H16" s="19">
        <v>3919.1759999999999</v>
      </c>
      <c r="I16" s="140">
        <v>3705.0149999999994</v>
      </c>
      <c r="J16" s="247">
        <f t="shared" si="4"/>
        <v>3.7313358162152387E-2</v>
      </c>
      <c r="K16" s="215">
        <f t="shared" si="5"/>
        <v>3.4730331271275512E-2</v>
      </c>
      <c r="L16" s="52">
        <f t="shared" si="6"/>
        <v>-5.4644394638056704E-2</v>
      </c>
      <c r="N16" s="27">
        <f t="shared" si="0"/>
        <v>2.3409302136667391</v>
      </c>
      <c r="O16" s="152">
        <f t="shared" si="0"/>
        <v>2.4483081961493318</v>
      </c>
      <c r="P16" s="52">
        <f t="shared" si="7"/>
        <v>4.5869792211532916E-2</v>
      </c>
    </row>
    <row r="17" spans="1:16" ht="20.100000000000001" customHeight="1" x14ac:dyDescent="0.25">
      <c r="A17" s="8" t="s">
        <v>179</v>
      </c>
      <c r="B17" s="19">
        <v>12514.740000000002</v>
      </c>
      <c r="C17" s="140">
        <v>15085.01</v>
      </c>
      <c r="D17" s="247">
        <f t="shared" si="1"/>
        <v>3.6120039008720857E-2</v>
      </c>
      <c r="E17" s="215">
        <f t="shared" si="2"/>
        <v>4.1086849261751358E-2</v>
      </c>
      <c r="F17" s="52">
        <f t="shared" si="3"/>
        <v>0.20537941659195463</v>
      </c>
      <c r="H17" s="19">
        <v>2886.9449999999993</v>
      </c>
      <c r="I17" s="140">
        <v>3286.8449999999998</v>
      </c>
      <c r="J17" s="247">
        <f t="shared" si="4"/>
        <v>2.7485780883388499E-2</v>
      </c>
      <c r="K17" s="215">
        <f t="shared" si="5"/>
        <v>3.0810459792291144E-2</v>
      </c>
      <c r="L17" s="52">
        <f t="shared" si="6"/>
        <v>0.13852013114208989</v>
      </c>
      <c r="N17" s="27">
        <f t="shared" si="0"/>
        <v>2.3068357792491083</v>
      </c>
      <c r="O17" s="152">
        <f t="shared" si="0"/>
        <v>2.1788815519512412</v>
      </c>
      <c r="P17" s="52">
        <f t="shared" si="7"/>
        <v>-5.5467419245386042E-2</v>
      </c>
    </row>
    <row r="18" spans="1:16" ht="20.100000000000001" customHeight="1" x14ac:dyDescent="0.25">
      <c r="A18" s="8" t="s">
        <v>170</v>
      </c>
      <c r="B18" s="19">
        <v>11947.239999999998</v>
      </c>
      <c r="C18" s="140">
        <v>11408.229999999998</v>
      </c>
      <c r="D18" s="247">
        <f t="shared" si="1"/>
        <v>3.4482120671028731E-2</v>
      </c>
      <c r="E18" s="215">
        <f t="shared" si="2"/>
        <v>3.1072450489153778E-2</v>
      </c>
      <c r="F18" s="52">
        <f t="shared" si="3"/>
        <v>-4.5115859395140658E-2</v>
      </c>
      <c r="H18" s="19">
        <v>3291.7539999999999</v>
      </c>
      <c r="I18" s="140">
        <v>3093.1979999999994</v>
      </c>
      <c r="J18" s="247">
        <f t="shared" si="4"/>
        <v>3.1339852046373469E-2</v>
      </c>
      <c r="K18" s="215">
        <f t="shared" si="5"/>
        <v>2.8995237867497668E-2</v>
      </c>
      <c r="L18" s="52">
        <f t="shared" si="6"/>
        <v>-6.0319209758688076E-2</v>
      </c>
      <c r="N18" s="27">
        <f t="shared" si="0"/>
        <v>2.7552422149383462</v>
      </c>
      <c r="O18" s="152">
        <f t="shared" si="0"/>
        <v>2.7113741570778287</v>
      </c>
      <c r="P18" s="52">
        <f t="shared" si="7"/>
        <v>-1.5921670197514427E-2</v>
      </c>
    </row>
    <row r="19" spans="1:16" ht="20.100000000000001" customHeight="1" x14ac:dyDescent="0.25">
      <c r="A19" s="8" t="s">
        <v>176</v>
      </c>
      <c r="B19" s="19">
        <v>8249.409999999998</v>
      </c>
      <c r="C19" s="140">
        <v>9722.7000000000007</v>
      </c>
      <c r="D19" s="247">
        <f t="shared" si="1"/>
        <v>2.3809444782626872E-2</v>
      </c>
      <c r="E19" s="215">
        <f t="shared" si="2"/>
        <v>2.648159393445745E-2</v>
      </c>
      <c r="F19" s="52">
        <f t="shared" si="3"/>
        <v>0.1785933781931075</v>
      </c>
      <c r="H19" s="19">
        <v>2106.17</v>
      </c>
      <c r="I19" s="140">
        <v>2354.8919999999998</v>
      </c>
      <c r="J19" s="247">
        <f t="shared" si="4"/>
        <v>2.0052244543337809E-2</v>
      </c>
      <c r="K19" s="215">
        <f t="shared" si="5"/>
        <v>2.2074452942316438E-2</v>
      </c>
      <c r="L19" s="52">
        <f t="shared" si="6"/>
        <v>0.11809208183574912</v>
      </c>
      <c r="N19" s="27">
        <f t="shared" si="0"/>
        <v>2.5531159198051743</v>
      </c>
      <c r="O19" s="152">
        <f t="shared" si="0"/>
        <v>2.4220556018389949</v>
      </c>
      <c r="P19" s="52">
        <f t="shared" si="7"/>
        <v>-5.1333477242263413E-2</v>
      </c>
    </row>
    <row r="20" spans="1:16" ht="20.100000000000001" customHeight="1" x14ac:dyDescent="0.25">
      <c r="A20" s="8" t="s">
        <v>181</v>
      </c>
      <c r="B20" s="19">
        <v>8399.68</v>
      </c>
      <c r="C20" s="140">
        <v>7932.2000000000007</v>
      </c>
      <c r="D20" s="247">
        <f t="shared" si="1"/>
        <v>2.4243154013648897E-2</v>
      </c>
      <c r="E20" s="215">
        <f t="shared" si="2"/>
        <v>2.1604831930112353E-2</v>
      </c>
      <c r="F20" s="52">
        <f t="shared" si="3"/>
        <v>-5.5654501123852285E-2</v>
      </c>
      <c r="H20" s="19">
        <v>2217.7579999999998</v>
      </c>
      <c r="I20" s="140">
        <v>2278.7629999999999</v>
      </c>
      <c r="J20" s="247">
        <f t="shared" si="4"/>
        <v>2.1114642101038267E-2</v>
      </c>
      <c r="K20" s="215">
        <f t="shared" si="5"/>
        <v>2.1360829545555311E-2</v>
      </c>
      <c r="L20" s="52">
        <f t="shared" si="6"/>
        <v>2.7507509836510617E-2</v>
      </c>
      <c r="N20" s="27">
        <f t="shared" si="0"/>
        <v>2.6402886776639107</v>
      </c>
      <c r="O20" s="152">
        <f t="shared" si="0"/>
        <v>2.8728007362396308</v>
      </c>
      <c r="P20" s="52">
        <f t="shared" si="7"/>
        <v>8.8063119969685827E-2</v>
      </c>
    </row>
    <row r="21" spans="1:16" ht="20.100000000000001" customHeight="1" x14ac:dyDescent="0.25">
      <c r="A21" s="8" t="s">
        <v>180</v>
      </c>
      <c r="B21" s="19">
        <v>4944.09</v>
      </c>
      <c r="C21" s="140">
        <v>4667.6499999999996</v>
      </c>
      <c r="D21" s="247">
        <f t="shared" si="1"/>
        <v>1.4269631143965173E-2</v>
      </c>
      <c r="E21" s="215">
        <f t="shared" si="2"/>
        <v>1.2713218748719007E-2</v>
      </c>
      <c r="F21" s="52">
        <f t="shared" si="3"/>
        <v>-5.5913221644428093E-2</v>
      </c>
      <c r="H21" s="19">
        <v>1766.499</v>
      </c>
      <c r="I21" s="140">
        <v>1744.2470000000001</v>
      </c>
      <c r="J21" s="247">
        <f t="shared" si="4"/>
        <v>1.6818333721191403E-2</v>
      </c>
      <c r="K21" s="215">
        <f t="shared" si="5"/>
        <v>1.6350345714910335E-2</v>
      </c>
      <c r="L21" s="52">
        <f t="shared" si="6"/>
        <v>-1.2596667193131699E-2</v>
      </c>
      <c r="N21" s="27">
        <f t="shared" si="0"/>
        <v>3.5729507351201129</v>
      </c>
      <c r="O21" s="152">
        <f t="shared" si="0"/>
        <v>3.7368847278609154</v>
      </c>
      <c r="P21" s="52">
        <f t="shared" si="7"/>
        <v>4.5881962807217812E-2</v>
      </c>
    </row>
    <row r="22" spans="1:16" ht="20.100000000000001" customHeight="1" x14ac:dyDescent="0.25">
      <c r="A22" s="8" t="s">
        <v>175</v>
      </c>
      <c r="B22" s="19">
        <v>9613.56</v>
      </c>
      <c r="C22" s="140">
        <v>4294.62</v>
      </c>
      <c r="D22" s="247">
        <f t="shared" si="1"/>
        <v>2.7746654122473055E-2</v>
      </c>
      <c r="E22" s="215">
        <f t="shared" si="2"/>
        <v>1.1697201697347408E-2</v>
      </c>
      <c r="F22" s="52">
        <f t="shared" si="3"/>
        <v>-0.55327474941644927</v>
      </c>
      <c r="H22" s="19">
        <v>2939.32</v>
      </c>
      <c r="I22" s="140">
        <v>1674.4700000000005</v>
      </c>
      <c r="J22" s="247">
        <f t="shared" si="4"/>
        <v>2.7984428337277472E-2</v>
      </c>
      <c r="K22" s="215">
        <f t="shared" si="5"/>
        <v>1.5696265144355081E-2</v>
      </c>
      <c r="L22" s="52">
        <f t="shared" si="6"/>
        <v>-0.43032061837431773</v>
      </c>
      <c r="N22" s="27">
        <f t="shared" si="0"/>
        <v>3.0574729860738374</v>
      </c>
      <c r="O22" s="152">
        <f t="shared" si="0"/>
        <v>3.8989945559793426</v>
      </c>
      <c r="P22" s="52">
        <f t="shared" si="7"/>
        <v>0.27523434343932501</v>
      </c>
    </row>
    <row r="23" spans="1:16" ht="20.100000000000001" customHeight="1" x14ac:dyDescent="0.25">
      <c r="A23" s="8" t="s">
        <v>186</v>
      </c>
      <c r="B23" s="19">
        <v>2982.42</v>
      </c>
      <c r="C23" s="140">
        <v>3480.46</v>
      </c>
      <c r="D23" s="247">
        <f t="shared" si="1"/>
        <v>8.6078597510127457E-3</v>
      </c>
      <c r="E23" s="215">
        <f t="shared" si="2"/>
        <v>9.4796844935174148E-3</v>
      </c>
      <c r="F23" s="52">
        <f t="shared" si="3"/>
        <v>0.16699190590191856</v>
      </c>
      <c r="H23" s="19">
        <v>1225.9909999999998</v>
      </c>
      <c r="I23" s="140">
        <v>1465.999</v>
      </c>
      <c r="J23" s="247">
        <f t="shared" si="4"/>
        <v>1.167231103848752E-2</v>
      </c>
      <c r="K23" s="215">
        <f t="shared" si="5"/>
        <v>1.3742084961426241E-2</v>
      </c>
      <c r="L23" s="52">
        <f t="shared" si="6"/>
        <v>0.19576652683421028</v>
      </c>
      <c r="N23" s="27">
        <f t="shared" si="0"/>
        <v>4.1107255182033375</v>
      </c>
      <c r="O23" s="152">
        <f t="shared" si="0"/>
        <v>4.2120840348689539</v>
      </c>
      <c r="P23" s="52">
        <f t="shared" si="7"/>
        <v>2.4657086983009464E-2</v>
      </c>
    </row>
    <row r="24" spans="1:16" ht="20.100000000000001" customHeight="1" x14ac:dyDescent="0.25">
      <c r="A24" s="8" t="s">
        <v>171</v>
      </c>
      <c r="B24" s="19">
        <v>5534.16</v>
      </c>
      <c r="C24" s="140">
        <v>4661.2399999999989</v>
      </c>
      <c r="D24" s="247">
        <f t="shared" si="1"/>
        <v>1.5972691009202157E-2</v>
      </c>
      <c r="E24" s="215">
        <f t="shared" si="2"/>
        <v>1.2695759913506577E-2</v>
      </c>
      <c r="F24" s="52">
        <f t="shared" si="3"/>
        <v>-0.15773306156670588</v>
      </c>
      <c r="H24" s="19">
        <v>1826.3259999999998</v>
      </c>
      <c r="I24" s="140">
        <v>1445.3019999999999</v>
      </c>
      <c r="J24" s="247">
        <f t="shared" si="4"/>
        <v>1.7387929544080472E-2</v>
      </c>
      <c r="K24" s="215">
        <f t="shared" si="5"/>
        <v>1.3548073961114071E-2</v>
      </c>
      <c r="L24" s="52">
        <f t="shared" si="6"/>
        <v>-0.20862868951107302</v>
      </c>
      <c r="N24" s="27">
        <f t="shared" si="0"/>
        <v>3.3000961302166902</v>
      </c>
      <c r="O24" s="152">
        <f t="shared" si="0"/>
        <v>3.1006813637572836</v>
      </c>
      <c r="P24" s="52">
        <f t="shared" si="7"/>
        <v>-6.0426956849379009E-2</v>
      </c>
    </row>
    <row r="25" spans="1:16" ht="20.100000000000001" customHeight="1" x14ac:dyDescent="0.25">
      <c r="A25" s="8" t="s">
        <v>184</v>
      </c>
      <c r="B25" s="19">
        <v>3100.1899999999996</v>
      </c>
      <c r="C25" s="140">
        <v>5211.53</v>
      </c>
      <c r="D25" s="247">
        <f t="shared" si="1"/>
        <v>8.947767491329927E-3</v>
      </c>
      <c r="E25" s="215">
        <f t="shared" si="2"/>
        <v>1.4194577765151966E-2</v>
      </c>
      <c r="F25" s="52">
        <f t="shared" si="3"/>
        <v>0.68103567845841717</v>
      </c>
      <c r="H25" s="19">
        <v>909.86200000000019</v>
      </c>
      <c r="I25" s="140">
        <v>1421.84</v>
      </c>
      <c r="J25" s="247">
        <f t="shared" si="4"/>
        <v>8.6625368914619565E-3</v>
      </c>
      <c r="K25" s="215">
        <f t="shared" si="5"/>
        <v>1.3328144208525574E-2</v>
      </c>
      <c r="L25" s="52">
        <f t="shared" si="6"/>
        <v>0.56269851911608526</v>
      </c>
      <c r="N25" s="27">
        <f t="shared" si="0"/>
        <v>2.9348588312329253</v>
      </c>
      <c r="O25" s="152">
        <f t="shared" si="0"/>
        <v>2.7282583041832242</v>
      </c>
      <c r="P25" s="52">
        <f t="shared" si="7"/>
        <v>-7.0395388306601733E-2</v>
      </c>
    </row>
    <row r="26" spans="1:16" ht="20.100000000000001" customHeight="1" x14ac:dyDescent="0.25">
      <c r="A26" s="8" t="s">
        <v>185</v>
      </c>
      <c r="B26" s="19">
        <v>3462.42</v>
      </c>
      <c r="C26" s="140">
        <v>3105.7200000000007</v>
      </c>
      <c r="D26" s="247">
        <f t="shared" si="1"/>
        <v>9.993235613730311E-3</v>
      </c>
      <c r="E26" s="215">
        <f t="shared" si="2"/>
        <v>8.4590099369643412E-3</v>
      </c>
      <c r="F26" s="52">
        <f t="shared" si="3"/>
        <v>-0.10302043079695686</v>
      </c>
      <c r="H26" s="19">
        <v>1148.4640000000004</v>
      </c>
      <c r="I26" s="140">
        <v>1191.4740000000002</v>
      </c>
      <c r="J26" s="247">
        <f t="shared" si="4"/>
        <v>1.0934198558150539E-2</v>
      </c>
      <c r="K26" s="215">
        <f t="shared" si="5"/>
        <v>1.1168723128276601E-2</v>
      </c>
      <c r="L26" s="52">
        <f t="shared" si="6"/>
        <v>3.7450020200894191E-2</v>
      </c>
      <c r="N26" s="27">
        <f t="shared" si="0"/>
        <v>3.3169401747910432</v>
      </c>
      <c r="O26" s="152">
        <f t="shared" si="0"/>
        <v>3.8363857656195659</v>
      </c>
      <c r="P26" s="52">
        <f t="shared" si="7"/>
        <v>0.15660384675501304</v>
      </c>
    </row>
    <row r="27" spans="1:16" ht="20.100000000000001" customHeight="1" x14ac:dyDescent="0.25">
      <c r="A27" s="8" t="s">
        <v>188</v>
      </c>
      <c r="B27" s="19">
        <v>4890.22</v>
      </c>
      <c r="C27" s="140">
        <v>5350.2200000000012</v>
      </c>
      <c r="D27" s="247">
        <f t="shared" si="1"/>
        <v>1.4114151565372266E-2</v>
      </c>
      <c r="E27" s="215">
        <f t="shared" si="2"/>
        <v>1.4572325948554718E-2</v>
      </c>
      <c r="F27" s="52">
        <f t="shared" si="3"/>
        <v>9.4065297675769363E-2</v>
      </c>
      <c r="H27" s="19">
        <v>1177.8400000000001</v>
      </c>
      <c r="I27" s="140">
        <v>1190.7589999999998</v>
      </c>
      <c r="J27" s="247">
        <f t="shared" si="4"/>
        <v>1.1213879085223418E-2</v>
      </c>
      <c r="K27" s="215">
        <f t="shared" si="5"/>
        <v>1.1162020810780188E-2</v>
      </c>
      <c r="L27" s="52">
        <f t="shared" si="6"/>
        <v>1.096838280241768E-2</v>
      </c>
      <c r="N27" s="27">
        <f t="shared" si="0"/>
        <v>2.4085623959658258</v>
      </c>
      <c r="O27" s="152">
        <f t="shared" si="0"/>
        <v>2.2256262359304841</v>
      </c>
      <c r="P27" s="52">
        <f t="shared" si="7"/>
        <v>-7.5952427199622044E-2</v>
      </c>
    </row>
    <row r="28" spans="1:16" ht="20.100000000000001" customHeight="1" x14ac:dyDescent="0.25">
      <c r="A28" s="8" t="s">
        <v>182</v>
      </c>
      <c r="B28" s="19">
        <v>477.40999999999997</v>
      </c>
      <c r="C28" s="140">
        <v>512.69999999999993</v>
      </c>
      <c r="D28" s="247">
        <f t="shared" si="1"/>
        <v>1.3779006054583174E-3</v>
      </c>
      <c r="E28" s="215">
        <f t="shared" si="2"/>
        <v>1.3964344482701649E-3</v>
      </c>
      <c r="F28" s="52">
        <f t="shared" si="3"/>
        <v>7.3919691669633997E-2</v>
      </c>
      <c r="H28" s="19">
        <v>939.19199999999989</v>
      </c>
      <c r="I28" s="140">
        <v>1039.2339999999999</v>
      </c>
      <c r="J28" s="247">
        <f t="shared" si="4"/>
        <v>8.9417794656397737E-3</v>
      </c>
      <c r="K28" s="215">
        <f t="shared" si="5"/>
        <v>9.7416450644255796E-3</v>
      </c>
      <c r="L28" s="52">
        <f t="shared" si="6"/>
        <v>0.10651922077700837</v>
      </c>
      <c r="N28" s="27">
        <f t="shared" si="0"/>
        <v>19.672650342472927</v>
      </c>
      <c r="O28" s="152">
        <f t="shared" si="0"/>
        <v>20.269826409206164</v>
      </c>
      <c r="P28" s="52">
        <f t="shared" si="7"/>
        <v>3.0355648900237078E-2</v>
      </c>
    </row>
    <row r="29" spans="1:16" ht="20.100000000000001" customHeight="1" x14ac:dyDescent="0.25">
      <c r="A29" s="8" t="s">
        <v>198</v>
      </c>
      <c r="B29" s="19">
        <v>1185.9000000000003</v>
      </c>
      <c r="C29" s="140">
        <v>1861.7399999999998</v>
      </c>
      <c r="D29" s="247">
        <f t="shared" si="1"/>
        <v>3.4227442408265832E-3</v>
      </c>
      <c r="E29" s="215">
        <f t="shared" si="2"/>
        <v>5.0707974833674599E-3</v>
      </c>
      <c r="F29" s="52">
        <f>(C29-B29)/B29</f>
        <v>0.56989628130533709</v>
      </c>
      <c r="H29" s="19">
        <v>597.87899999999991</v>
      </c>
      <c r="I29" s="140">
        <v>984.851</v>
      </c>
      <c r="J29" s="247">
        <f t="shared" si="4"/>
        <v>5.6922356292826619E-3</v>
      </c>
      <c r="K29" s="215">
        <f t="shared" si="5"/>
        <v>9.2318658582615631E-3</v>
      </c>
      <c r="L29" s="52">
        <f>(I29-H29)/H29</f>
        <v>0.64724133143997387</v>
      </c>
      <c r="N29" s="27">
        <f t="shared" si="0"/>
        <v>5.041563369592712</v>
      </c>
      <c r="O29" s="152">
        <f t="shared" si="0"/>
        <v>5.2899491873193902</v>
      </c>
      <c r="P29" s="52">
        <f>(O29-N29)/N29</f>
        <v>4.9267617902964952E-2</v>
      </c>
    </row>
    <row r="30" spans="1:16" ht="20.100000000000001" customHeight="1" x14ac:dyDescent="0.25">
      <c r="A30" s="8" t="s">
        <v>200</v>
      </c>
      <c r="B30" s="19">
        <v>1942.76</v>
      </c>
      <c r="C30" s="140">
        <v>2772.86</v>
      </c>
      <c r="D30" s="247">
        <f t="shared" si="1"/>
        <v>5.6071933563607819E-3</v>
      </c>
      <c r="E30" s="215">
        <f t="shared" si="2"/>
        <v>7.5524034020487806E-3</v>
      </c>
      <c r="F30" s="52">
        <f t="shared" si="3"/>
        <v>0.4272787168770204</v>
      </c>
      <c r="H30" s="19">
        <v>464.96700000000004</v>
      </c>
      <c r="I30" s="140">
        <v>619.7149999999998</v>
      </c>
      <c r="J30" s="247">
        <f t="shared" si="4"/>
        <v>4.4268183425754575E-3</v>
      </c>
      <c r="K30" s="215">
        <f t="shared" si="5"/>
        <v>5.809128233968959E-3</v>
      </c>
      <c r="L30" s="52">
        <f t="shared" si="6"/>
        <v>0.33281501697969912</v>
      </c>
      <c r="N30" s="27">
        <f t="shared" si="0"/>
        <v>2.3933321666083307</v>
      </c>
      <c r="O30" s="152">
        <f t="shared" si="0"/>
        <v>2.2349307213490759</v>
      </c>
      <c r="P30" s="52">
        <f t="shared" si="7"/>
        <v>-6.618448014415429E-2</v>
      </c>
    </row>
    <row r="31" spans="1:16" ht="20.100000000000001" customHeight="1" x14ac:dyDescent="0.25">
      <c r="A31" s="8" t="s">
        <v>203</v>
      </c>
      <c r="B31" s="19">
        <v>1342.2199999999998</v>
      </c>
      <c r="C31" s="140">
        <v>2615.19</v>
      </c>
      <c r="D31" s="247">
        <f t="shared" si="1"/>
        <v>3.8739149801182682E-3</v>
      </c>
      <c r="E31" s="215">
        <f t="shared" si="2"/>
        <v>7.1229596348189057E-3</v>
      </c>
      <c r="F31" s="52">
        <f t="shared" si="3"/>
        <v>0.94840637153372809</v>
      </c>
      <c r="H31" s="19">
        <v>243.86099999999999</v>
      </c>
      <c r="I31" s="140">
        <v>619.01800000000003</v>
      </c>
      <c r="J31" s="247">
        <f t="shared" si="4"/>
        <v>2.3217311074523431E-3</v>
      </c>
      <c r="K31" s="215">
        <f t="shared" si="5"/>
        <v>5.802594646143789E-3</v>
      </c>
      <c r="L31" s="52">
        <f t="shared" si="6"/>
        <v>1.5384050750222464</v>
      </c>
      <c r="N31" s="27">
        <f t="shared" si="0"/>
        <v>1.8168482067023293</v>
      </c>
      <c r="O31" s="152">
        <f t="shared" si="0"/>
        <v>2.3670096627778481</v>
      </c>
      <c r="P31" s="52">
        <f t="shared" si="7"/>
        <v>0.30281090849856385</v>
      </c>
    </row>
    <row r="32" spans="1:16" ht="20.100000000000001" customHeight="1" thickBot="1" x14ac:dyDescent="0.3">
      <c r="A32" s="8" t="s">
        <v>17</v>
      </c>
      <c r="B32" s="19">
        <f>B33-SUM(B7:B31)</f>
        <v>26360.280000000086</v>
      </c>
      <c r="C32" s="140">
        <f>C33-SUM(C7:C31)</f>
        <v>21020.820000000182</v>
      </c>
      <c r="D32" s="247">
        <f t="shared" si="1"/>
        <v>7.6081032596826401E-2</v>
      </c>
      <c r="E32" s="215">
        <f t="shared" si="2"/>
        <v>5.7254139221546138E-2</v>
      </c>
      <c r="F32" s="52">
        <f t="shared" si="3"/>
        <v>-0.20255702898451333</v>
      </c>
      <c r="H32" s="19">
        <f>H33-SUM(H7:H31)</f>
        <v>7823.2239999999874</v>
      </c>
      <c r="I32" s="140">
        <f>I33-SUM(I7:I31)</f>
        <v>6180.5540000000328</v>
      </c>
      <c r="J32" s="247">
        <f t="shared" si="4"/>
        <v>7.44826869461198E-2</v>
      </c>
      <c r="K32" s="215">
        <f t="shared" si="5"/>
        <v>5.7935713582808204E-2</v>
      </c>
      <c r="L32" s="52">
        <f t="shared" si="6"/>
        <v>-0.20997353520747422</v>
      </c>
      <c r="N32" s="27">
        <f t="shared" si="0"/>
        <v>2.9678076257156456</v>
      </c>
      <c r="O32" s="152">
        <f t="shared" si="0"/>
        <v>2.940205948198015</v>
      </c>
      <c r="P32" s="52">
        <f t="shared" si="7"/>
        <v>-9.3003593893572836E-3</v>
      </c>
    </row>
    <row r="33" spans="1:16" ht="26.25" customHeight="1" thickBot="1" x14ac:dyDescent="0.3">
      <c r="A33" s="12" t="s">
        <v>18</v>
      </c>
      <c r="B33" s="17">
        <v>346476.37</v>
      </c>
      <c r="C33" s="145">
        <v>367149.35000000021</v>
      </c>
      <c r="D33" s="243">
        <f>SUM(D7:D32)</f>
        <v>1</v>
      </c>
      <c r="E33" s="244">
        <f>SUM(E7:E32)</f>
        <v>0.99999999999999978</v>
      </c>
      <c r="F33" s="57">
        <f t="shared" si="3"/>
        <v>5.9666348963423432E-2</v>
      </c>
      <c r="G33" s="1"/>
      <c r="H33" s="17">
        <v>105034.12699999998</v>
      </c>
      <c r="I33" s="145">
        <v>106679.51800000001</v>
      </c>
      <c r="J33" s="243">
        <f>SUM(J7:J32)</f>
        <v>1</v>
      </c>
      <c r="K33" s="244">
        <f>SUM(K7:K32)</f>
        <v>1</v>
      </c>
      <c r="L33" s="57">
        <f t="shared" si="6"/>
        <v>1.5665298955643555E-2</v>
      </c>
      <c r="N33" s="29">
        <f t="shared" si="0"/>
        <v>3.0314946730710663</v>
      </c>
      <c r="O33" s="146">
        <f t="shared" si="0"/>
        <v>2.9056164201298449</v>
      </c>
      <c r="P33" s="57">
        <f t="shared" si="7"/>
        <v>-4.1523494683795716E-2</v>
      </c>
    </row>
    <row r="35" spans="1:16" ht="15.75" thickBot="1" x14ac:dyDescent="0.3"/>
    <row r="36" spans="1:16" x14ac:dyDescent="0.25">
      <c r="A36" s="365" t="s">
        <v>2</v>
      </c>
      <c r="B36" s="353" t="s">
        <v>1</v>
      </c>
      <c r="C36" s="351"/>
      <c r="D36" s="353" t="s">
        <v>104</v>
      </c>
      <c r="E36" s="351"/>
      <c r="F36" s="130" t="s">
        <v>0</v>
      </c>
      <c r="H36" s="363" t="s">
        <v>19</v>
      </c>
      <c r="I36" s="364"/>
      <c r="J36" s="353" t="s">
        <v>104</v>
      </c>
      <c r="K36" s="354"/>
      <c r="L36" s="130" t="s">
        <v>0</v>
      </c>
      <c r="N36" s="361" t="s">
        <v>22</v>
      </c>
      <c r="O36" s="351"/>
      <c r="P36" s="130" t="s">
        <v>0</v>
      </c>
    </row>
    <row r="37" spans="1:16" x14ac:dyDescent="0.25">
      <c r="A37" s="366"/>
      <c r="B37" s="356" t="str">
        <f>B5</f>
        <v>jan-mar</v>
      </c>
      <c r="C37" s="358"/>
      <c r="D37" s="356" t="str">
        <f>B5</f>
        <v>jan-mar</v>
      </c>
      <c r="E37" s="358"/>
      <c r="F37" s="131" t="str">
        <f>F5</f>
        <v>2024/2023</v>
      </c>
      <c r="H37" s="359" t="str">
        <f>B5</f>
        <v>jan-mar</v>
      </c>
      <c r="I37" s="358"/>
      <c r="J37" s="356" t="str">
        <f>B5</f>
        <v>jan-mar</v>
      </c>
      <c r="K37" s="357"/>
      <c r="L37" s="131" t="str">
        <f>F37</f>
        <v>2024/2023</v>
      </c>
      <c r="N37" s="359" t="str">
        <f>B5</f>
        <v>jan-mar</v>
      </c>
      <c r="O37" s="357"/>
      <c r="P37" s="131" t="str">
        <f>P5</f>
        <v>2024/2023</v>
      </c>
    </row>
    <row r="38" spans="1:16" ht="19.5" customHeight="1" thickBot="1" x14ac:dyDescent="0.3">
      <c r="A38" s="367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172</v>
      </c>
      <c r="B39" s="39">
        <v>28459.499999999996</v>
      </c>
      <c r="C39" s="147">
        <v>30011.880000000005</v>
      </c>
      <c r="D39" s="247">
        <f t="shared" ref="D39:D61" si="8">B39/$B$62</f>
        <v>0.19587956044845506</v>
      </c>
      <c r="E39" s="246">
        <f t="shared" ref="E39:E61" si="9">C39/$C$62</f>
        <v>0.2079239199926175</v>
      </c>
      <c r="F39" s="52">
        <f>(C39-B39)/B39</f>
        <v>5.4546987824803966E-2</v>
      </c>
      <c r="H39" s="39">
        <v>6910.0649999999996</v>
      </c>
      <c r="I39" s="147">
        <v>7018.4819999999991</v>
      </c>
      <c r="J39" s="247">
        <f t="shared" ref="J39:J61" si="10">H39/$H$62</f>
        <v>0.18176414569445559</v>
      </c>
      <c r="K39" s="246">
        <f t="shared" ref="K39:K61" si="11">I39/$I$62</f>
        <v>0.19173906700680851</v>
      </c>
      <c r="L39" s="52">
        <f>(I39-H39)/H39</f>
        <v>1.5689722166144525E-2</v>
      </c>
      <c r="N39" s="27">
        <f t="shared" ref="N39:O62" si="12">(H39/B39)*10</f>
        <v>2.4280345754493231</v>
      </c>
      <c r="O39" s="151">
        <f t="shared" si="12"/>
        <v>2.3385679271008675</v>
      </c>
      <c r="P39" s="61">
        <f t="shared" si="7"/>
        <v>-3.6847353515095341E-2</v>
      </c>
    </row>
    <row r="40" spans="1:16" ht="20.100000000000001" customHeight="1" x14ac:dyDescent="0.25">
      <c r="A40" s="38" t="s">
        <v>169</v>
      </c>
      <c r="B40" s="19">
        <v>21743.54</v>
      </c>
      <c r="C40" s="140">
        <v>22460.99</v>
      </c>
      <c r="D40" s="247">
        <f t="shared" si="8"/>
        <v>0.14965530166704971</v>
      </c>
      <c r="E40" s="215">
        <f t="shared" si="9"/>
        <v>0.15561094765522793</v>
      </c>
      <c r="F40" s="52">
        <f t="shared" ref="F40:F62" si="13">(C40-B40)/B40</f>
        <v>3.2996007089921911E-2</v>
      </c>
      <c r="H40" s="19">
        <v>5999.4089999999987</v>
      </c>
      <c r="I40" s="140">
        <v>5802.5209999999997</v>
      </c>
      <c r="J40" s="247">
        <f t="shared" si="10"/>
        <v>0.15781001358983279</v>
      </c>
      <c r="K40" s="215">
        <f t="shared" si="11"/>
        <v>0.15852002795296954</v>
      </c>
      <c r="L40" s="52">
        <f t="shared" ref="L40:L62" si="14">(I40-H40)/H40</f>
        <v>-3.2817899229740641E-2</v>
      </c>
      <c r="N40" s="27">
        <f t="shared" si="12"/>
        <v>2.7591684702674901</v>
      </c>
      <c r="O40" s="152">
        <f t="shared" si="12"/>
        <v>2.5833772242452357</v>
      </c>
      <c r="P40" s="52">
        <f t="shared" si="7"/>
        <v>-6.3711675425608252E-2</v>
      </c>
    </row>
    <row r="41" spans="1:16" ht="20.100000000000001" customHeight="1" x14ac:dyDescent="0.25">
      <c r="A41" s="38" t="s">
        <v>177</v>
      </c>
      <c r="B41" s="19">
        <v>19608.990000000005</v>
      </c>
      <c r="C41" s="140">
        <v>15486.199999999997</v>
      </c>
      <c r="D41" s="247">
        <f t="shared" si="8"/>
        <v>0.13496373239298484</v>
      </c>
      <c r="E41" s="215">
        <f t="shared" si="9"/>
        <v>0.10728922712571395</v>
      </c>
      <c r="F41" s="52">
        <f t="shared" si="13"/>
        <v>-0.21024999247794032</v>
      </c>
      <c r="H41" s="19">
        <v>4977.3639999999987</v>
      </c>
      <c r="I41" s="140">
        <v>3958.7049999999999</v>
      </c>
      <c r="J41" s="247">
        <f t="shared" si="10"/>
        <v>0.1309258762790709</v>
      </c>
      <c r="K41" s="215">
        <f t="shared" si="11"/>
        <v>0.10814851462968601</v>
      </c>
      <c r="L41" s="52">
        <f t="shared" si="14"/>
        <v>-0.20465832918789925</v>
      </c>
      <c r="N41" s="27">
        <f t="shared" si="12"/>
        <v>2.5383071744133674</v>
      </c>
      <c r="O41" s="152">
        <f t="shared" si="12"/>
        <v>2.5562791388461994</v>
      </c>
      <c r="P41" s="52">
        <f t="shared" si="7"/>
        <v>7.0802953298926604E-3</v>
      </c>
    </row>
    <row r="42" spans="1:16" ht="20.100000000000001" customHeight="1" x14ac:dyDescent="0.25">
      <c r="A42" s="38" t="s">
        <v>164</v>
      </c>
      <c r="B42" s="19">
        <v>16741.96</v>
      </c>
      <c r="C42" s="140">
        <v>15132.960000000001</v>
      </c>
      <c r="D42" s="247">
        <f t="shared" si="8"/>
        <v>0.11523068802493426</v>
      </c>
      <c r="E42" s="215">
        <f t="shared" si="9"/>
        <v>0.10484196139300439</v>
      </c>
      <c r="F42" s="52">
        <f t="shared" si="13"/>
        <v>-9.6105832292037383E-2</v>
      </c>
      <c r="H42" s="19">
        <v>3919.1759999999999</v>
      </c>
      <c r="I42" s="140">
        <v>3705.0149999999994</v>
      </c>
      <c r="J42" s="247">
        <f t="shared" si="10"/>
        <v>0.10309102410269856</v>
      </c>
      <c r="K42" s="215">
        <f t="shared" si="11"/>
        <v>0.10121791568977888</v>
      </c>
      <c r="L42" s="52">
        <f t="shared" si="14"/>
        <v>-5.4644394638056704E-2</v>
      </c>
      <c r="N42" s="27">
        <f t="shared" si="12"/>
        <v>2.3409302136667391</v>
      </c>
      <c r="O42" s="152">
        <f t="shared" si="12"/>
        <v>2.4483081961493318</v>
      </c>
      <c r="P42" s="52">
        <f t="shared" si="7"/>
        <v>4.5869792211532916E-2</v>
      </c>
    </row>
    <row r="43" spans="1:16" ht="20.100000000000001" customHeight="1" x14ac:dyDescent="0.25">
      <c r="A43" s="38" t="s">
        <v>179</v>
      </c>
      <c r="B43" s="19">
        <v>12514.740000000002</v>
      </c>
      <c r="C43" s="140">
        <v>15085.01</v>
      </c>
      <c r="D43" s="247">
        <f t="shared" si="8"/>
        <v>8.6135798953836121E-2</v>
      </c>
      <c r="E43" s="215">
        <f t="shared" si="9"/>
        <v>0.10450976121215447</v>
      </c>
      <c r="F43" s="52">
        <f t="shared" si="13"/>
        <v>0.20537941659195463</v>
      </c>
      <c r="H43" s="19">
        <v>2886.9449999999993</v>
      </c>
      <c r="I43" s="140">
        <v>3286.8449999999998</v>
      </c>
      <c r="J43" s="247">
        <f t="shared" si="10"/>
        <v>7.593895160058263E-2</v>
      </c>
      <c r="K43" s="215">
        <f t="shared" si="11"/>
        <v>8.9793860509436885E-2</v>
      </c>
      <c r="L43" s="52">
        <f t="shared" si="14"/>
        <v>0.13852013114208989</v>
      </c>
      <c r="N43" s="27">
        <f t="shared" si="12"/>
        <v>2.3068357792491083</v>
      </c>
      <c r="O43" s="152">
        <f t="shared" si="12"/>
        <v>2.1788815519512412</v>
      </c>
      <c r="P43" s="52">
        <f t="shared" si="7"/>
        <v>-5.5467419245386042E-2</v>
      </c>
    </row>
    <row r="44" spans="1:16" ht="20.100000000000001" customHeight="1" x14ac:dyDescent="0.25">
      <c r="A44" s="38" t="s">
        <v>170</v>
      </c>
      <c r="B44" s="19">
        <v>11947.239999999998</v>
      </c>
      <c r="C44" s="140">
        <v>11408.229999999998</v>
      </c>
      <c r="D44" s="247">
        <f t="shared" si="8"/>
        <v>8.2229839588615405E-2</v>
      </c>
      <c r="E44" s="215">
        <f t="shared" si="9"/>
        <v>7.903683147398223E-2</v>
      </c>
      <c r="F44" s="52">
        <f t="shared" si="13"/>
        <v>-4.5115859395140658E-2</v>
      </c>
      <c r="H44" s="19">
        <v>3291.7539999999999</v>
      </c>
      <c r="I44" s="140">
        <v>3093.1979999999994</v>
      </c>
      <c r="J44" s="247">
        <f t="shared" si="10"/>
        <v>8.6587152746943327E-2</v>
      </c>
      <c r="K44" s="215">
        <f t="shared" si="11"/>
        <v>8.4503586186774587E-2</v>
      </c>
      <c r="L44" s="52">
        <f t="shared" si="14"/>
        <v>-6.0319209758688076E-2</v>
      </c>
      <c r="N44" s="27">
        <f t="shared" si="12"/>
        <v>2.7552422149383462</v>
      </c>
      <c r="O44" s="152">
        <f t="shared" si="12"/>
        <v>2.7113741570778287</v>
      </c>
      <c r="P44" s="52">
        <f t="shared" si="7"/>
        <v>-1.5921670197514427E-2</v>
      </c>
    </row>
    <row r="45" spans="1:16" ht="20.100000000000001" customHeight="1" x14ac:dyDescent="0.25">
      <c r="A45" s="38" t="s">
        <v>176</v>
      </c>
      <c r="B45" s="19">
        <v>8249.409999999998</v>
      </c>
      <c r="C45" s="140">
        <v>9722.7000000000007</v>
      </c>
      <c r="D45" s="247">
        <f t="shared" si="8"/>
        <v>5.6778608364837377E-2</v>
      </c>
      <c r="E45" s="215">
        <f t="shared" si="9"/>
        <v>6.7359388912398094E-2</v>
      </c>
      <c r="F45" s="52">
        <f t="shared" si="13"/>
        <v>0.1785933781931075</v>
      </c>
      <c r="H45" s="19">
        <v>2106.17</v>
      </c>
      <c r="I45" s="140">
        <v>2354.8919999999998</v>
      </c>
      <c r="J45" s="247">
        <f t="shared" si="10"/>
        <v>5.5401243076192708E-2</v>
      </c>
      <c r="K45" s="215">
        <f t="shared" si="11"/>
        <v>6.4333682836516123E-2</v>
      </c>
      <c r="L45" s="52">
        <f t="shared" si="14"/>
        <v>0.11809208183574912</v>
      </c>
      <c r="N45" s="27">
        <f t="shared" si="12"/>
        <v>2.5531159198051743</v>
      </c>
      <c r="O45" s="152">
        <f t="shared" si="12"/>
        <v>2.4220556018389949</v>
      </c>
      <c r="P45" s="52">
        <f t="shared" si="7"/>
        <v>-5.1333477242263413E-2</v>
      </c>
    </row>
    <row r="46" spans="1:16" ht="20.100000000000001" customHeight="1" x14ac:dyDescent="0.25">
      <c r="A46" s="38" t="s">
        <v>180</v>
      </c>
      <c r="B46" s="19">
        <v>4944.09</v>
      </c>
      <c r="C46" s="140">
        <v>4667.6499999999996</v>
      </c>
      <c r="D46" s="247">
        <f t="shared" si="8"/>
        <v>3.4028924472236065E-2</v>
      </c>
      <c r="E46" s="215">
        <f t="shared" si="9"/>
        <v>3.2337730430534208E-2</v>
      </c>
      <c r="F46" s="52">
        <f t="shared" si="13"/>
        <v>-5.5913221644428093E-2</v>
      </c>
      <c r="H46" s="19">
        <v>1766.499</v>
      </c>
      <c r="I46" s="140">
        <v>1744.2470000000001</v>
      </c>
      <c r="J46" s="247">
        <f t="shared" si="10"/>
        <v>4.6466448811278926E-2</v>
      </c>
      <c r="K46" s="215">
        <f t="shared" si="11"/>
        <v>4.7651371394758127E-2</v>
      </c>
      <c r="L46" s="52">
        <f t="shared" si="14"/>
        <v>-1.2596667193131699E-2</v>
      </c>
      <c r="N46" s="27">
        <f t="shared" si="12"/>
        <v>3.5729507351201129</v>
      </c>
      <c r="O46" s="152">
        <f t="shared" si="12"/>
        <v>3.7368847278609154</v>
      </c>
      <c r="P46" s="52">
        <f t="shared" si="7"/>
        <v>4.5881962807217812E-2</v>
      </c>
    </row>
    <row r="47" spans="1:16" ht="20.100000000000001" customHeight="1" x14ac:dyDescent="0.25">
      <c r="A47" s="38" t="s">
        <v>171</v>
      </c>
      <c r="B47" s="19">
        <v>5534.16</v>
      </c>
      <c r="C47" s="140">
        <v>4661.2399999999989</v>
      </c>
      <c r="D47" s="247">
        <f t="shared" si="8"/>
        <v>3.8090227454854166E-2</v>
      </c>
      <c r="E47" s="215">
        <f t="shared" si="9"/>
        <v>3.2293321605523811E-2</v>
      </c>
      <c r="F47" s="52">
        <f t="shared" si="13"/>
        <v>-0.15773306156670588</v>
      </c>
      <c r="H47" s="19">
        <v>1826.3259999999998</v>
      </c>
      <c r="I47" s="140">
        <v>1445.3019999999999</v>
      </c>
      <c r="J47" s="247">
        <f t="shared" si="10"/>
        <v>4.8040153768390353E-2</v>
      </c>
      <c r="K47" s="215">
        <f t="shared" si="11"/>
        <v>3.9484443647939023E-2</v>
      </c>
      <c r="L47" s="52">
        <f t="shared" si="14"/>
        <v>-0.20862868951107302</v>
      </c>
      <c r="N47" s="27">
        <f t="shared" si="12"/>
        <v>3.3000961302166902</v>
      </c>
      <c r="O47" s="152">
        <f t="shared" si="12"/>
        <v>3.1006813637572836</v>
      </c>
      <c r="P47" s="52">
        <f t="shared" si="7"/>
        <v>-6.0426956849379009E-2</v>
      </c>
    </row>
    <row r="48" spans="1:16" ht="20.100000000000001" customHeight="1" x14ac:dyDescent="0.25">
      <c r="A48" s="38" t="s">
        <v>184</v>
      </c>
      <c r="B48" s="19">
        <v>3100.1899999999996</v>
      </c>
      <c r="C48" s="140">
        <v>5211.53</v>
      </c>
      <c r="D48" s="247">
        <f t="shared" si="8"/>
        <v>2.1337825840464373E-2</v>
      </c>
      <c r="E48" s="215">
        <f t="shared" si="9"/>
        <v>3.6105760344207885E-2</v>
      </c>
      <c r="F48" s="52">
        <f t="shared" si="13"/>
        <v>0.68103567845841717</v>
      </c>
      <c r="H48" s="19">
        <v>909.86200000000019</v>
      </c>
      <c r="I48" s="140">
        <v>1421.84</v>
      </c>
      <c r="J48" s="247">
        <f t="shared" si="10"/>
        <v>2.3933246522261194E-2</v>
      </c>
      <c r="K48" s="215">
        <f t="shared" si="11"/>
        <v>3.8843481401385743E-2</v>
      </c>
      <c r="L48" s="52">
        <f t="shared" si="14"/>
        <v>0.56269851911608526</v>
      </c>
      <c r="N48" s="27">
        <f t="shared" si="12"/>
        <v>2.9348588312329253</v>
      </c>
      <c r="O48" s="152">
        <f t="shared" si="12"/>
        <v>2.7282583041832242</v>
      </c>
      <c r="P48" s="52">
        <f t="shared" si="7"/>
        <v>-7.0395388306601733E-2</v>
      </c>
    </row>
    <row r="49" spans="1:16" ht="20.100000000000001" customHeight="1" x14ac:dyDescent="0.25">
      <c r="A49" s="38" t="s">
        <v>188</v>
      </c>
      <c r="B49" s="19">
        <v>4890.22</v>
      </c>
      <c r="C49" s="140">
        <v>5350.2200000000012</v>
      </c>
      <c r="D49" s="247">
        <f t="shared" si="8"/>
        <v>3.3658150849320757E-2</v>
      </c>
      <c r="E49" s="215">
        <f t="shared" si="9"/>
        <v>3.7066612129026975E-2</v>
      </c>
      <c r="F49" s="52">
        <f t="shared" si="13"/>
        <v>9.4065297675769363E-2</v>
      </c>
      <c r="H49" s="19">
        <v>1177.8400000000001</v>
      </c>
      <c r="I49" s="140">
        <v>1190.7589999999998</v>
      </c>
      <c r="J49" s="247">
        <f t="shared" si="10"/>
        <v>3.0982209482075439E-2</v>
      </c>
      <c r="K49" s="215">
        <f t="shared" si="11"/>
        <v>3.2530541460384213E-2</v>
      </c>
      <c r="L49" s="52">
        <f t="shared" si="14"/>
        <v>1.096838280241768E-2</v>
      </c>
      <c r="N49" s="27">
        <f t="shared" si="12"/>
        <v>2.4085623959658258</v>
      </c>
      <c r="O49" s="152">
        <f t="shared" si="12"/>
        <v>2.2256262359304841</v>
      </c>
      <c r="P49" s="52">
        <f t="shared" si="7"/>
        <v>-7.5952427199622044E-2</v>
      </c>
    </row>
    <row r="50" spans="1:16" ht="20.100000000000001" customHeight="1" x14ac:dyDescent="0.25">
      <c r="A50" s="38" t="s">
        <v>178</v>
      </c>
      <c r="B50" s="19">
        <v>3341.1499999999996</v>
      </c>
      <c r="C50" s="140">
        <v>1390.1699999999998</v>
      </c>
      <c r="D50" s="247">
        <f t="shared" si="8"/>
        <v>2.2996292745563189E-2</v>
      </c>
      <c r="E50" s="215">
        <f t="shared" si="9"/>
        <v>9.6311725841945594E-3</v>
      </c>
      <c r="F50" s="52">
        <f t="shared" si="13"/>
        <v>-0.5839246965865047</v>
      </c>
      <c r="H50" s="19">
        <v>952.69799999999998</v>
      </c>
      <c r="I50" s="140">
        <v>475.17899999999997</v>
      </c>
      <c r="J50" s="247">
        <f t="shared" si="10"/>
        <v>2.5060015799390666E-2</v>
      </c>
      <c r="K50" s="215">
        <f t="shared" si="11"/>
        <v>1.2981493451322988E-2</v>
      </c>
      <c r="L50" s="52">
        <f t="shared" si="14"/>
        <v>-0.50122809116845002</v>
      </c>
      <c r="N50" s="27">
        <f t="shared" si="12"/>
        <v>2.8514074495308508</v>
      </c>
      <c r="O50" s="152">
        <f t="shared" si="12"/>
        <v>3.4181359114352921</v>
      </c>
      <c r="P50" s="52">
        <f t="shared" si="7"/>
        <v>0.19875393886541418</v>
      </c>
    </row>
    <row r="51" spans="1:16" ht="20.100000000000001" customHeight="1" x14ac:dyDescent="0.25">
      <c r="A51" s="38" t="s">
        <v>192</v>
      </c>
      <c r="B51" s="19">
        <v>967.7</v>
      </c>
      <c r="C51" s="140">
        <v>912.53</v>
      </c>
      <c r="D51" s="247">
        <f t="shared" si="8"/>
        <v>6.660435026826542E-3</v>
      </c>
      <c r="E51" s="215">
        <f t="shared" si="9"/>
        <v>6.3220569558076079E-3</v>
      </c>
      <c r="F51" s="52">
        <f t="shared" si="13"/>
        <v>-5.7011470497054947E-2</v>
      </c>
      <c r="H51" s="19">
        <v>235.98500000000001</v>
      </c>
      <c r="I51" s="140">
        <v>244.61699999999996</v>
      </c>
      <c r="J51" s="247">
        <f t="shared" si="10"/>
        <v>6.2074107727939035E-3</v>
      </c>
      <c r="K51" s="215">
        <f t="shared" si="11"/>
        <v>6.6827321568972428E-3</v>
      </c>
      <c r="L51" s="52">
        <f t="shared" si="14"/>
        <v>3.657859609720935E-2</v>
      </c>
      <c r="N51" s="27">
        <f t="shared" si="12"/>
        <v>2.4386173400847371</v>
      </c>
      <c r="O51" s="152">
        <f t="shared" si="12"/>
        <v>2.6806461157441399</v>
      </c>
      <c r="P51" s="52">
        <f t="shared" si="7"/>
        <v>9.9248361635529428E-2</v>
      </c>
    </row>
    <row r="52" spans="1:16" ht="20.100000000000001" customHeight="1" x14ac:dyDescent="0.25">
      <c r="A52" s="38" t="s">
        <v>193</v>
      </c>
      <c r="B52" s="19">
        <v>828.95</v>
      </c>
      <c r="C52" s="140">
        <v>688.31</v>
      </c>
      <c r="D52" s="247">
        <f t="shared" si="8"/>
        <v>5.7054537723342591E-3</v>
      </c>
      <c r="E52" s="215">
        <f t="shared" si="9"/>
        <v>4.768648727441217E-3</v>
      </c>
      <c r="F52" s="52">
        <f t="shared" si="13"/>
        <v>-0.16966041377646432</v>
      </c>
      <c r="H52" s="19">
        <v>222.47300000000004</v>
      </c>
      <c r="I52" s="140">
        <v>198.51399999999998</v>
      </c>
      <c r="J52" s="247">
        <f t="shared" si="10"/>
        <v>5.8519876130083623E-3</v>
      </c>
      <c r="K52" s="215">
        <f t="shared" si="11"/>
        <v>5.4232366981620227E-3</v>
      </c>
      <c r="L52" s="52">
        <f t="shared" si="14"/>
        <v>-0.10769396735783693</v>
      </c>
      <c r="N52" s="27">
        <f t="shared" si="12"/>
        <v>2.6837927498642866</v>
      </c>
      <c r="O52" s="152">
        <f t="shared" si="12"/>
        <v>2.8840783949092708</v>
      </c>
      <c r="P52" s="52">
        <f t="shared" si="7"/>
        <v>7.4627835944154827E-2</v>
      </c>
    </row>
    <row r="53" spans="1:16" ht="20.100000000000001" customHeight="1" x14ac:dyDescent="0.25">
      <c r="A53" s="38" t="s">
        <v>183</v>
      </c>
      <c r="B53" s="19">
        <v>607.49999999999989</v>
      </c>
      <c r="C53" s="140">
        <v>447.02000000000004</v>
      </c>
      <c r="D53" s="247">
        <f t="shared" si="8"/>
        <v>4.1812692764256728E-3</v>
      </c>
      <c r="E53" s="215">
        <f t="shared" si="9"/>
        <v>3.0969786203030223E-3</v>
      </c>
      <c r="F53" s="52">
        <f t="shared" si="13"/>
        <v>-0.26416460905349776</v>
      </c>
      <c r="H53" s="19">
        <v>194</v>
      </c>
      <c r="I53" s="140">
        <v>112.03</v>
      </c>
      <c r="J53" s="247">
        <f t="shared" si="10"/>
        <v>5.1030264208403809E-3</v>
      </c>
      <c r="K53" s="215">
        <f t="shared" si="11"/>
        <v>3.0605660421687709E-3</v>
      </c>
      <c r="L53" s="52">
        <f t="shared" si="14"/>
        <v>-0.42252577319587631</v>
      </c>
      <c r="N53" s="27">
        <f t="shared" ref="N53:N54" si="15">(H53/B53)*10</f>
        <v>3.1934156378600829</v>
      </c>
      <c r="O53" s="152">
        <f t="shared" ref="O53:O54" si="16">(I53/C53)*10</f>
        <v>2.5061518500290814</v>
      </c>
      <c r="P53" s="52">
        <f t="shared" ref="P53:P54" si="17">(O53-N53)/N53</f>
        <v>-0.21521275830274914</v>
      </c>
    </row>
    <row r="54" spans="1:16" ht="20.100000000000001" customHeight="1" x14ac:dyDescent="0.25">
      <c r="A54" s="38" t="s">
        <v>195</v>
      </c>
      <c r="B54" s="19">
        <v>348.15</v>
      </c>
      <c r="C54" s="140">
        <v>264.39999999999998</v>
      </c>
      <c r="D54" s="247">
        <f t="shared" si="8"/>
        <v>2.3962286396503672E-3</v>
      </c>
      <c r="E54" s="215">
        <f t="shared" si="9"/>
        <v>1.8317774310055903E-3</v>
      </c>
      <c r="F54" s="52">
        <f t="shared" si="13"/>
        <v>-0.24055723107855811</v>
      </c>
      <c r="H54" s="19">
        <v>118.355</v>
      </c>
      <c r="I54" s="140">
        <v>109.93299999999999</v>
      </c>
      <c r="J54" s="247">
        <f t="shared" si="10"/>
        <v>3.113240680611151E-3</v>
      </c>
      <c r="K54" s="215">
        <f t="shared" si="11"/>
        <v>3.0032777534030127E-3</v>
      </c>
      <c r="L54" s="52">
        <f t="shared" si="14"/>
        <v>-7.1158801909509614E-2</v>
      </c>
      <c r="N54" s="27">
        <f t="shared" si="15"/>
        <v>3.3995404279764472</v>
      </c>
      <c r="O54" s="152">
        <f t="shared" si="16"/>
        <v>4.1578290468986383</v>
      </c>
      <c r="P54" s="52">
        <f t="shared" si="17"/>
        <v>0.22305621450531099</v>
      </c>
    </row>
    <row r="55" spans="1:16" ht="20.100000000000001" customHeight="1" x14ac:dyDescent="0.25">
      <c r="A55" s="38" t="s">
        <v>191</v>
      </c>
      <c r="B55" s="19">
        <v>464.25</v>
      </c>
      <c r="C55" s="140">
        <v>435.98</v>
      </c>
      <c r="D55" s="247">
        <f t="shared" si="8"/>
        <v>3.1953156569228297E-3</v>
      </c>
      <c r="E55" s="215">
        <f t="shared" si="9"/>
        <v>3.0204929060885679E-3</v>
      </c>
      <c r="F55" s="52">
        <f t="shared" si="13"/>
        <v>-6.0893914916532003E-2</v>
      </c>
      <c r="H55" s="19">
        <v>122.425</v>
      </c>
      <c r="I55" s="140">
        <v>106.80500000000001</v>
      </c>
      <c r="J55" s="247">
        <f t="shared" si="10"/>
        <v>3.2202990184091937E-3</v>
      </c>
      <c r="K55" s="215">
        <f t="shared" si="11"/>
        <v>2.9178234056398788E-3</v>
      </c>
      <c r="L55" s="52">
        <f t="shared" si="14"/>
        <v>-0.1275883193792117</v>
      </c>
      <c r="N55" s="27">
        <f t="shared" ref="N55" si="18">(H55/B55)*10</f>
        <v>2.6370490037695204</v>
      </c>
      <c r="O55" s="152">
        <f t="shared" ref="O55" si="19">(I55/C55)*10</f>
        <v>2.4497683379971558</v>
      </c>
      <c r="P55" s="52">
        <f t="shared" ref="P55" si="20">(O55-N55)/N55</f>
        <v>-7.1019031312902034E-2</v>
      </c>
    </row>
    <row r="56" spans="1:16" ht="20.100000000000001" customHeight="1" x14ac:dyDescent="0.25">
      <c r="A56" s="38" t="s">
        <v>189</v>
      </c>
      <c r="B56" s="19">
        <v>586.64</v>
      </c>
      <c r="C56" s="140">
        <v>205.00999999999996</v>
      </c>
      <c r="D56" s="247">
        <f t="shared" si="8"/>
        <v>4.0376951577322752E-3</v>
      </c>
      <c r="E56" s="215">
        <f t="shared" si="9"/>
        <v>1.4203203144117096E-3</v>
      </c>
      <c r="F56" s="52">
        <f t="shared" si="13"/>
        <v>-0.6505352516023456</v>
      </c>
      <c r="H56" s="19">
        <v>169.29499999999999</v>
      </c>
      <c r="I56" s="140">
        <v>76.412999999999997</v>
      </c>
      <c r="J56" s="247">
        <f t="shared" si="10"/>
        <v>4.453179679980269E-3</v>
      </c>
      <c r="K56" s="215">
        <f t="shared" si="11"/>
        <v>2.0875393464272274E-3</v>
      </c>
      <c r="L56" s="52">
        <f t="shared" si="14"/>
        <v>-0.54863994801972882</v>
      </c>
      <c r="N56" s="27">
        <f t="shared" ref="N56" si="21">(H56/B56)*10</f>
        <v>2.8858414018819034</v>
      </c>
      <c r="O56" s="152">
        <f t="shared" ref="O56" si="22">(I56/C56)*10</f>
        <v>3.727281596019707</v>
      </c>
      <c r="P56" s="52">
        <f t="shared" si="7"/>
        <v>0.29157534214773095</v>
      </c>
    </row>
    <row r="57" spans="1:16" ht="20.100000000000001" customHeight="1" x14ac:dyDescent="0.25">
      <c r="A57" s="38" t="s">
        <v>197</v>
      </c>
      <c r="B57" s="19">
        <v>83.009999999999991</v>
      </c>
      <c r="C57" s="140">
        <v>281.27</v>
      </c>
      <c r="D57" s="247">
        <f t="shared" si="8"/>
        <v>5.7133689322814009E-4</v>
      </c>
      <c r="E57" s="215">
        <f t="shared" si="9"/>
        <v>1.9486536990126414E-3</v>
      </c>
      <c r="F57" s="52">
        <f t="shared" si="13"/>
        <v>2.38838694133237</v>
      </c>
      <c r="H57" s="19">
        <v>29.041000000000004</v>
      </c>
      <c r="I57" s="140">
        <v>75.346000000000004</v>
      </c>
      <c r="J57" s="247">
        <f t="shared" si="10"/>
        <v>7.639020117918841E-4</v>
      </c>
      <c r="K57" s="215">
        <f t="shared" si="11"/>
        <v>2.0583897974939592E-3</v>
      </c>
      <c r="L57" s="52">
        <f t="shared" si="14"/>
        <v>1.5944698874005714</v>
      </c>
      <c r="N57" s="27">
        <f t="shared" ref="N57" si="23">(H57/B57)*10</f>
        <v>3.4984941573304429</v>
      </c>
      <c r="O57" s="152">
        <f t="shared" ref="O57" si="24">(I57/C57)*10</f>
        <v>2.6787783979805884</v>
      </c>
      <c r="P57" s="52">
        <f t="shared" ref="P57" si="25">(O57-N57)/N57</f>
        <v>-0.23430531036683105</v>
      </c>
    </row>
    <row r="58" spans="1:16" ht="20.100000000000001" customHeight="1" x14ac:dyDescent="0.25">
      <c r="A58" s="38" t="s">
        <v>217</v>
      </c>
      <c r="B58" s="19">
        <v>50.219999999999992</v>
      </c>
      <c r="C58" s="140">
        <v>170.04999999999998</v>
      </c>
      <c r="D58" s="247">
        <f t="shared" si="8"/>
        <v>3.4565159351785562E-4</v>
      </c>
      <c r="E58" s="215">
        <f t="shared" si="9"/>
        <v>1.1781155527326045E-3</v>
      </c>
      <c r="F58" s="52">
        <f t="shared" si="13"/>
        <v>2.3861011549183595</v>
      </c>
      <c r="H58" s="19">
        <v>23.794000000000004</v>
      </c>
      <c r="I58" s="140">
        <v>54.192999999999998</v>
      </c>
      <c r="J58" s="247">
        <f t="shared" si="10"/>
        <v>6.2588356009008264E-4</v>
      </c>
      <c r="K58" s="215">
        <f t="shared" si="11"/>
        <v>1.480507502662253E-3</v>
      </c>
      <c r="L58" s="52">
        <f t="shared" si="14"/>
        <v>1.2775909893250395</v>
      </c>
      <c r="N58" s="27">
        <f t="shared" si="12"/>
        <v>4.737953006770212</v>
      </c>
      <c r="O58" s="152">
        <f t="shared" si="12"/>
        <v>3.1868862099382538</v>
      </c>
      <c r="P58" s="52">
        <f t="shared" si="7"/>
        <v>-0.32737065872447224</v>
      </c>
    </row>
    <row r="59" spans="1:16" ht="20.100000000000001" customHeight="1" x14ac:dyDescent="0.25">
      <c r="A59" s="38" t="s">
        <v>194</v>
      </c>
      <c r="B59" s="19">
        <v>191.87</v>
      </c>
      <c r="C59" s="140">
        <v>113.28</v>
      </c>
      <c r="D59" s="247">
        <f t="shared" si="8"/>
        <v>1.3205928165725004E-3</v>
      </c>
      <c r="E59" s="215">
        <f t="shared" si="9"/>
        <v>7.8480993715700947E-4</v>
      </c>
      <c r="F59" s="52">
        <f>(C59-B59)/B59</f>
        <v>-0.4096002501693855</v>
      </c>
      <c r="H59" s="19">
        <v>125.17099999999998</v>
      </c>
      <c r="I59" s="140">
        <v>38.440999999999995</v>
      </c>
      <c r="J59" s="247">
        <f t="shared" si="10"/>
        <v>3.2925305160979956E-3</v>
      </c>
      <c r="K59" s="215">
        <f t="shared" si="11"/>
        <v>1.0501760173793602E-3</v>
      </c>
      <c r="L59" s="52">
        <f>(I59-H59)/H59</f>
        <v>-0.69289212357494956</v>
      </c>
      <c r="N59" s="27">
        <f t="shared" si="12"/>
        <v>6.5237400323135439</v>
      </c>
      <c r="O59" s="152">
        <f t="shared" si="12"/>
        <v>3.3934498587570614</v>
      </c>
      <c r="P59" s="52">
        <f>(O59-N59)/N59</f>
        <v>-0.47983061220273265</v>
      </c>
    </row>
    <row r="60" spans="1:16" ht="20.100000000000001" customHeight="1" x14ac:dyDescent="0.25">
      <c r="A60" s="38" t="s">
        <v>196</v>
      </c>
      <c r="B60" s="19">
        <v>16.919999999999998</v>
      </c>
      <c r="C60" s="140">
        <v>78.990000000000009</v>
      </c>
      <c r="D60" s="247">
        <f t="shared" si="8"/>
        <v>1.1645609243970763E-4</v>
      </c>
      <c r="E60" s="215">
        <f t="shared" si="9"/>
        <v>5.4724697153983213E-4</v>
      </c>
      <c r="F60" s="52">
        <f>(C60-B60)/B60</f>
        <v>3.6684397163120575</v>
      </c>
      <c r="H60" s="19">
        <v>9.4920000000000009</v>
      </c>
      <c r="I60" s="140">
        <v>33.675000000000004</v>
      </c>
      <c r="J60" s="247">
        <f t="shared" si="10"/>
        <v>2.4968003498256134E-4</v>
      </c>
      <c r="K60" s="215">
        <f t="shared" si="11"/>
        <v>9.1997287753310165E-4</v>
      </c>
      <c r="L60" s="52">
        <f>(I60-H60)/H60</f>
        <v>2.5477243994943111</v>
      </c>
      <c r="N60" s="27">
        <f t="shared" si="12"/>
        <v>5.6099290780141855</v>
      </c>
      <c r="O60" s="152">
        <f t="shared" si="12"/>
        <v>4.2631978731485001</v>
      </c>
      <c r="P60" s="52">
        <f>(O60-N60)/N60</f>
        <v>-0.2400620731808617</v>
      </c>
    </row>
    <row r="61" spans="1:16" ht="20.100000000000001" customHeight="1" thickBot="1" x14ac:dyDescent="0.3">
      <c r="A61" s="8" t="s">
        <v>17</v>
      </c>
      <c r="B61" s="19">
        <f>B62-SUM(B39:B60)</f>
        <v>70.409999999945285</v>
      </c>
      <c r="C61" s="140">
        <f>C62-SUM(C39:C60)</f>
        <v>155.05999999999767</v>
      </c>
      <c r="D61" s="247">
        <f t="shared" si="8"/>
        <v>4.8461427119819407E-4</v>
      </c>
      <c r="E61" s="215">
        <f t="shared" si="9"/>
        <v>1.0742640259142307E-3</v>
      </c>
      <c r="F61" s="52">
        <f t="shared" si="13"/>
        <v>1.2022439994335772</v>
      </c>
      <c r="H61" s="19">
        <f>H62-SUM(H39:H60)</f>
        <v>42.517000000014377</v>
      </c>
      <c r="I61" s="140">
        <f>I62-SUM(I39:I60)</f>
        <v>57.38799999999901</v>
      </c>
      <c r="J61" s="247">
        <f t="shared" si="10"/>
        <v>1.11837821822136E-3</v>
      </c>
      <c r="K61" s="215">
        <f t="shared" si="11"/>
        <v>1.5677922344727163E-3</v>
      </c>
      <c r="L61" s="52">
        <f t="shared" si="14"/>
        <v>0.34976597596207643</v>
      </c>
      <c r="N61" s="27">
        <f t="shared" si="12"/>
        <v>6.0384888510222154</v>
      </c>
      <c r="O61" s="152">
        <f t="shared" si="12"/>
        <v>3.7010189604024166</v>
      </c>
      <c r="P61" s="52">
        <f t="shared" si="7"/>
        <v>-0.3870951736913622</v>
      </c>
    </row>
    <row r="62" spans="1:16" ht="26.25" customHeight="1" thickBot="1" x14ac:dyDescent="0.3">
      <c r="A62" s="12" t="s">
        <v>18</v>
      </c>
      <c r="B62" s="17">
        <v>145290.81</v>
      </c>
      <c r="C62" s="145">
        <v>144340.68</v>
      </c>
      <c r="D62" s="253">
        <f>SUM(D39:D61)</f>
        <v>0.99999999999999978</v>
      </c>
      <c r="E62" s="254">
        <f>SUM(E39:E61)</f>
        <v>1</v>
      </c>
      <c r="F62" s="57">
        <f t="shared" si="13"/>
        <v>-6.5395051483297852E-3</v>
      </c>
      <c r="G62" s="1"/>
      <c r="H62" s="17">
        <v>38016.656000000003</v>
      </c>
      <c r="I62" s="145">
        <v>36604.339999999989</v>
      </c>
      <c r="J62" s="253">
        <f>SUM(J39:J61)</f>
        <v>1</v>
      </c>
      <c r="K62" s="254">
        <f>SUM(K39:K61)</f>
        <v>1.0000000000000002</v>
      </c>
      <c r="L62" s="57">
        <f t="shared" si="14"/>
        <v>-3.7149927126678722E-2</v>
      </c>
      <c r="M62" s="1"/>
      <c r="N62" s="29">
        <f t="shared" si="12"/>
        <v>2.6165905469175925</v>
      </c>
      <c r="O62" s="146">
        <f t="shared" si="12"/>
        <v>2.5359683770368817</v>
      </c>
      <c r="P62" s="57">
        <f t="shared" si="7"/>
        <v>-3.0811916666016272E-2</v>
      </c>
    </row>
    <row r="64" spans="1:16" ht="15.75" thickBot="1" x14ac:dyDescent="0.3"/>
    <row r="65" spans="1:16" x14ac:dyDescent="0.25">
      <c r="A65" s="365" t="s">
        <v>15</v>
      </c>
      <c r="B65" s="353" t="s">
        <v>1</v>
      </c>
      <c r="C65" s="351"/>
      <c r="D65" s="353" t="s">
        <v>104</v>
      </c>
      <c r="E65" s="351"/>
      <c r="F65" s="130" t="s">
        <v>0</v>
      </c>
      <c r="H65" s="363" t="s">
        <v>19</v>
      </c>
      <c r="I65" s="364"/>
      <c r="J65" s="353" t="s">
        <v>104</v>
      </c>
      <c r="K65" s="354"/>
      <c r="L65" s="130" t="s">
        <v>0</v>
      </c>
      <c r="N65" s="361" t="s">
        <v>22</v>
      </c>
      <c r="O65" s="351"/>
      <c r="P65" s="130" t="s">
        <v>0</v>
      </c>
    </row>
    <row r="66" spans="1:16" x14ac:dyDescent="0.25">
      <c r="A66" s="366"/>
      <c r="B66" s="356" t="str">
        <f>B5</f>
        <v>jan-mar</v>
      </c>
      <c r="C66" s="358"/>
      <c r="D66" s="356" t="str">
        <f>B5</f>
        <v>jan-mar</v>
      </c>
      <c r="E66" s="358"/>
      <c r="F66" s="131" t="str">
        <f>F37</f>
        <v>2024/2023</v>
      </c>
      <c r="H66" s="359" t="str">
        <f>B5</f>
        <v>jan-mar</v>
      </c>
      <c r="I66" s="358"/>
      <c r="J66" s="356" t="str">
        <f>B5</f>
        <v>jan-mar</v>
      </c>
      <c r="K66" s="357"/>
      <c r="L66" s="131" t="str">
        <f>F66</f>
        <v>2024/2023</v>
      </c>
      <c r="N66" s="359" t="str">
        <f>B5</f>
        <v>jan-mar</v>
      </c>
      <c r="O66" s="357"/>
      <c r="P66" s="131" t="str">
        <f>P37</f>
        <v>2024/2023</v>
      </c>
    </row>
    <row r="67" spans="1:16" ht="19.5" customHeight="1" thickBot="1" x14ac:dyDescent="0.3">
      <c r="A67" s="367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166</v>
      </c>
      <c r="B68" s="39">
        <v>34327.899999999994</v>
      </c>
      <c r="C68" s="147">
        <v>41908.269999999997</v>
      </c>
      <c r="D68" s="247">
        <f>B68/$B$96</f>
        <v>0.17062805103905071</v>
      </c>
      <c r="E68" s="246">
        <f>C68/$C$96</f>
        <v>0.188090840450688</v>
      </c>
      <c r="F68" s="61">
        <f t="shared" ref="F68:F87" si="26">(C68-B68)/B68</f>
        <v>0.2208224214123207</v>
      </c>
      <c r="H68" s="19">
        <v>12097.024999999998</v>
      </c>
      <c r="I68" s="147">
        <v>13674.014999999999</v>
      </c>
      <c r="J68" s="245">
        <f>H68/$H$96</f>
        <v>0.18050554309935074</v>
      </c>
      <c r="K68" s="246">
        <f>I68/$I$96</f>
        <v>0.19513350362092552</v>
      </c>
      <c r="L68" s="61">
        <f>(I68-H68)/H68</f>
        <v>0.13036180383193405</v>
      </c>
      <c r="N68" s="41">
        <f>(H68/B68)*10</f>
        <v>3.5239630155063373</v>
      </c>
      <c r="O68" s="149">
        <f t="shared" ref="N68:O96" si="27">(I68/C68)*10</f>
        <v>3.2628440639520555</v>
      </c>
      <c r="P68" s="61">
        <f t="shared" si="7"/>
        <v>-7.4098096491163987E-2</v>
      </c>
    </row>
    <row r="69" spans="1:16" ht="20.100000000000001" customHeight="1" x14ac:dyDescent="0.25">
      <c r="A69" s="38" t="s">
        <v>165</v>
      </c>
      <c r="B69" s="19">
        <v>42701.38</v>
      </c>
      <c r="C69" s="140">
        <v>42807.35</v>
      </c>
      <c r="D69" s="247">
        <f t="shared" ref="D69:D95" si="28">B69/$B$96</f>
        <v>0.21224873196664812</v>
      </c>
      <c r="E69" s="215">
        <f t="shared" ref="E69:E95" si="29">C69/$C$96</f>
        <v>0.1921260514682844</v>
      </c>
      <c r="F69" s="52">
        <f t="shared" si="26"/>
        <v>2.4816528177778133E-3</v>
      </c>
      <c r="H69" s="19">
        <v>13827.142</v>
      </c>
      <c r="I69" s="140">
        <v>13247.756999999998</v>
      </c>
      <c r="J69" s="214">
        <f>H69/$H$96</f>
        <v>0.20632145310287806</v>
      </c>
      <c r="K69" s="215">
        <f t="shared" ref="K69:K96" si="30">I69/$I$96</f>
        <v>0.18905063644647463</v>
      </c>
      <c r="L69" s="52">
        <f>(I69-H69)/H69</f>
        <v>-4.1902006936791567E-2</v>
      </c>
      <c r="N69" s="40">
        <f>(H69/B69)*10</f>
        <v>3.2381019067767838</v>
      </c>
      <c r="O69" s="143">
        <f t="shared" si="27"/>
        <v>3.0947388707780323</v>
      </c>
      <c r="P69" s="52">
        <f t="shared" si="7"/>
        <v>-4.4273787584855673E-2</v>
      </c>
    </row>
    <row r="70" spans="1:16" ht="20.100000000000001" customHeight="1" x14ac:dyDescent="0.25">
      <c r="A70" s="38" t="s">
        <v>168</v>
      </c>
      <c r="B70" s="19">
        <v>24623.160000000003</v>
      </c>
      <c r="C70" s="140">
        <v>22218.03</v>
      </c>
      <c r="D70" s="247">
        <f t="shared" si="28"/>
        <v>0.12239029481042281</v>
      </c>
      <c r="E70" s="215">
        <f t="shared" si="29"/>
        <v>9.9717977760919257E-2</v>
      </c>
      <c r="F70" s="52">
        <f t="shared" si="26"/>
        <v>-9.7677552353150621E-2</v>
      </c>
      <c r="H70" s="19">
        <v>9073.215000000002</v>
      </c>
      <c r="I70" s="140">
        <v>8490.2219999999979</v>
      </c>
      <c r="J70" s="214">
        <f t="shared" ref="J70:J96" si="31">H70/$H$96</f>
        <v>0.13538581603594077</v>
      </c>
      <c r="K70" s="215">
        <f t="shared" si="30"/>
        <v>0.12115876466271691</v>
      </c>
      <c r="L70" s="52">
        <f t="shared" ref="L70:L87" si="32">(I70-H70)/H70</f>
        <v>-6.4254291339949934E-2</v>
      </c>
      <c r="N70" s="40">
        <f t="shared" si="27"/>
        <v>3.6848296481848797</v>
      </c>
      <c r="O70" s="143">
        <f t="shared" si="27"/>
        <v>3.8213207921674419</v>
      </c>
      <c r="P70" s="52">
        <f t="shared" si="7"/>
        <v>3.7041371518978301E-2</v>
      </c>
    </row>
    <row r="71" spans="1:16" ht="20.100000000000001" customHeight="1" x14ac:dyDescent="0.25">
      <c r="A71" s="38" t="s">
        <v>167</v>
      </c>
      <c r="B71" s="19">
        <v>28341.119999999999</v>
      </c>
      <c r="C71" s="140">
        <v>27482.770000000004</v>
      </c>
      <c r="D71" s="247">
        <f t="shared" si="28"/>
        <v>0.14087054756812567</v>
      </c>
      <c r="E71" s="215">
        <f t="shared" si="29"/>
        <v>0.12334695054730142</v>
      </c>
      <c r="F71" s="52">
        <f t="shared" si="26"/>
        <v>-3.028638247182874E-2</v>
      </c>
      <c r="H71" s="19">
        <v>8245.34</v>
      </c>
      <c r="I71" s="140">
        <v>8334.2920000000031</v>
      </c>
      <c r="J71" s="214">
        <f t="shared" si="31"/>
        <v>0.1230326939672193</v>
      </c>
      <c r="K71" s="215">
        <f t="shared" si="30"/>
        <v>0.11893358301565789</v>
      </c>
      <c r="L71" s="52">
        <f t="shared" si="32"/>
        <v>1.0788154278659576E-2</v>
      </c>
      <c r="N71" s="40">
        <f t="shared" si="27"/>
        <v>2.9093204502856631</v>
      </c>
      <c r="O71" s="143">
        <f t="shared" si="27"/>
        <v>3.0325516678267883</v>
      </c>
      <c r="P71" s="52">
        <f t="shared" si="7"/>
        <v>4.2357388829073563E-2</v>
      </c>
    </row>
    <row r="72" spans="1:16" ht="20.100000000000001" customHeight="1" x14ac:dyDescent="0.25">
      <c r="A72" s="38" t="s">
        <v>173</v>
      </c>
      <c r="B72" s="19">
        <v>8317.7200000000012</v>
      </c>
      <c r="C72" s="140">
        <v>34954.879999999997</v>
      </c>
      <c r="D72" s="247">
        <f t="shared" si="28"/>
        <v>4.1343523859267046E-2</v>
      </c>
      <c r="E72" s="215">
        <f t="shared" si="29"/>
        <v>0.15688294355870441</v>
      </c>
      <c r="F72" s="52">
        <f t="shared" si="26"/>
        <v>3.202459327796559</v>
      </c>
      <c r="H72" s="19">
        <v>1820.2329999999999</v>
      </c>
      <c r="I72" s="140">
        <v>7132.7119999999995</v>
      </c>
      <c r="J72" s="214">
        <f t="shared" si="31"/>
        <v>2.7160574292634805E-2</v>
      </c>
      <c r="K72" s="215">
        <f t="shared" si="30"/>
        <v>0.10178656984645833</v>
      </c>
      <c r="L72" s="52">
        <f t="shared" si="32"/>
        <v>2.918570864279463</v>
      </c>
      <c r="N72" s="40">
        <f t="shared" si="27"/>
        <v>2.1883797482964078</v>
      </c>
      <c r="O72" s="143">
        <f t="shared" si="27"/>
        <v>2.0405482725158834</v>
      </c>
      <c r="P72" s="52">
        <f t="shared" ref="P72:P90" si="33">(O72-N72)/N72</f>
        <v>-6.7552935406026776E-2</v>
      </c>
    </row>
    <row r="73" spans="1:16" ht="20.100000000000001" customHeight="1" x14ac:dyDescent="0.25">
      <c r="A73" s="38" t="s">
        <v>174</v>
      </c>
      <c r="B73" s="19">
        <v>14664.4</v>
      </c>
      <c r="C73" s="140">
        <v>10983.13</v>
      </c>
      <c r="D73" s="247">
        <f t="shared" si="28"/>
        <v>7.2889923113766228E-2</v>
      </c>
      <c r="E73" s="215">
        <f t="shared" si="29"/>
        <v>4.929399740144761E-2</v>
      </c>
      <c r="F73" s="52">
        <f t="shared" si="26"/>
        <v>-0.25103447805569956</v>
      </c>
      <c r="H73" s="19">
        <v>6599.1060000000025</v>
      </c>
      <c r="I73" s="140">
        <v>4724.6359999999995</v>
      </c>
      <c r="J73" s="214">
        <f t="shared" si="31"/>
        <v>9.8468442654304239E-2</v>
      </c>
      <c r="K73" s="215">
        <f t="shared" si="30"/>
        <v>6.7422390279194153E-2</v>
      </c>
      <c r="L73" s="52">
        <f t="shared" si="32"/>
        <v>-0.28404908179986837</v>
      </c>
      <c r="N73" s="40">
        <f t="shared" si="27"/>
        <v>4.5000859223698226</v>
      </c>
      <c r="O73" s="143">
        <f t="shared" si="27"/>
        <v>4.301720911980464</v>
      </c>
      <c r="P73" s="52">
        <f t="shared" si="33"/>
        <v>-4.4080271757321508E-2</v>
      </c>
    </row>
    <row r="74" spans="1:16" ht="20.100000000000001" customHeight="1" x14ac:dyDescent="0.25">
      <c r="A74" s="38" t="s">
        <v>181</v>
      </c>
      <c r="B74" s="19">
        <v>8399.68</v>
      </c>
      <c r="C74" s="140">
        <v>7932.2000000000007</v>
      </c>
      <c r="D74" s="247">
        <f t="shared" si="28"/>
        <v>4.1750908961855918E-2</v>
      </c>
      <c r="E74" s="215">
        <f t="shared" si="29"/>
        <v>3.5600948562728732E-2</v>
      </c>
      <c r="F74" s="52">
        <f t="shared" si="26"/>
        <v>-5.5654501123852285E-2</v>
      </c>
      <c r="H74" s="19">
        <v>2217.7579999999998</v>
      </c>
      <c r="I74" s="140">
        <v>2278.7629999999999</v>
      </c>
      <c r="J74" s="214">
        <f t="shared" si="31"/>
        <v>3.3092236500538767E-2</v>
      </c>
      <c r="K74" s="215">
        <f t="shared" si="30"/>
        <v>3.2518832845490592E-2</v>
      </c>
      <c r="L74" s="52">
        <f t="shared" si="32"/>
        <v>2.7507509836510617E-2</v>
      </c>
      <c r="N74" s="40">
        <f t="shared" si="27"/>
        <v>2.6402886776639107</v>
      </c>
      <c r="O74" s="143">
        <f t="shared" si="27"/>
        <v>2.8728007362396308</v>
      </c>
      <c r="P74" s="52">
        <f t="shared" si="33"/>
        <v>8.8063119969685827E-2</v>
      </c>
    </row>
    <row r="75" spans="1:16" ht="20.100000000000001" customHeight="1" x14ac:dyDescent="0.25">
      <c r="A75" s="38" t="s">
        <v>175</v>
      </c>
      <c r="B75" s="19">
        <v>9613.56</v>
      </c>
      <c r="C75" s="140">
        <v>4294.62</v>
      </c>
      <c r="D75" s="247">
        <f t="shared" si="28"/>
        <v>4.7784542787265655E-2</v>
      </c>
      <c r="E75" s="215">
        <f t="shared" si="29"/>
        <v>1.9274923188581483E-2</v>
      </c>
      <c r="F75" s="52">
        <f t="shared" si="26"/>
        <v>-0.55327474941644927</v>
      </c>
      <c r="H75" s="19">
        <v>2939.32</v>
      </c>
      <c r="I75" s="140">
        <v>1674.4700000000005</v>
      </c>
      <c r="J75" s="214">
        <f t="shared" si="31"/>
        <v>4.385901103310804E-2</v>
      </c>
      <c r="K75" s="215">
        <f t="shared" si="30"/>
        <v>2.3895337090688525E-2</v>
      </c>
      <c r="L75" s="52">
        <f t="shared" si="32"/>
        <v>-0.43032061837431773</v>
      </c>
      <c r="N75" s="40">
        <f t="shared" si="27"/>
        <v>3.0574729860738374</v>
      </c>
      <c r="O75" s="143">
        <f t="shared" si="27"/>
        <v>3.8989945559793426</v>
      </c>
      <c r="P75" s="52">
        <f t="shared" si="33"/>
        <v>0.27523434343932501</v>
      </c>
    </row>
    <row r="76" spans="1:16" ht="20.100000000000001" customHeight="1" x14ac:dyDescent="0.25">
      <c r="A76" s="38" t="s">
        <v>186</v>
      </c>
      <c r="B76" s="19">
        <v>2982.42</v>
      </c>
      <c r="C76" s="140">
        <v>3480.46</v>
      </c>
      <c r="D76" s="247">
        <f t="shared" si="28"/>
        <v>1.4824224959286345E-2</v>
      </c>
      <c r="E76" s="215">
        <f t="shared" si="29"/>
        <v>1.5620846352163943E-2</v>
      </c>
      <c r="F76" s="52">
        <f t="shared" si="26"/>
        <v>0.16699190590191856</v>
      </c>
      <c r="H76" s="19">
        <v>1225.9909999999998</v>
      </c>
      <c r="I76" s="140">
        <v>1465.999</v>
      </c>
      <c r="J76" s="214">
        <f t="shared" si="31"/>
        <v>1.8293602872600175E-2</v>
      </c>
      <c r="K76" s="215">
        <f t="shared" si="30"/>
        <v>2.0920374972147771E-2</v>
      </c>
      <c r="L76" s="52">
        <f t="shared" si="32"/>
        <v>0.19576652683421028</v>
      </c>
      <c r="N76" s="40">
        <f t="shared" si="27"/>
        <v>4.1107255182033375</v>
      </c>
      <c r="O76" s="143">
        <f t="shared" si="27"/>
        <v>4.2120840348689539</v>
      </c>
      <c r="P76" s="52">
        <f t="shared" si="33"/>
        <v>2.4657086983009464E-2</v>
      </c>
    </row>
    <row r="77" spans="1:16" ht="20.100000000000001" customHeight="1" x14ac:dyDescent="0.25">
      <c r="A77" s="38" t="s">
        <v>185</v>
      </c>
      <c r="B77" s="19">
        <v>3462.42</v>
      </c>
      <c r="C77" s="140">
        <v>3105.7200000000007</v>
      </c>
      <c r="D77" s="247">
        <f t="shared" si="28"/>
        <v>1.7210082075473015E-2</v>
      </c>
      <c r="E77" s="215">
        <f t="shared" si="29"/>
        <v>1.3938954888963705E-2</v>
      </c>
      <c r="F77" s="52">
        <f t="shared" si="26"/>
        <v>-0.10302043079695686</v>
      </c>
      <c r="H77" s="19">
        <v>1148.4640000000004</v>
      </c>
      <c r="I77" s="140">
        <v>1191.4740000000002</v>
      </c>
      <c r="J77" s="214">
        <f t="shared" si="31"/>
        <v>1.7136785122792826E-2</v>
      </c>
      <c r="K77" s="215">
        <f t="shared" si="30"/>
        <v>1.7002796625076002E-2</v>
      </c>
      <c r="L77" s="52">
        <f t="shared" si="32"/>
        <v>3.7450020200894191E-2</v>
      </c>
      <c r="N77" s="40">
        <f t="shared" si="27"/>
        <v>3.3169401747910432</v>
      </c>
      <c r="O77" s="143">
        <f t="shared" si="27"/>
        <v>3.8363857656195659</v>
      </c>
      <c r="P77" s="52">
        <f t="shared" si="33"/>
        <v>0.15660384675501304</v>
      </c>
    </row>
    <row r="78" spans="1:16" ht="20.100000000000001" customHeight="1" x14ac:dyDescent="0.25">
      <c r="A78" s="38" t="s">
        <v>182</v>
      </c>
      <c r="B78" s="19">
        <v>477.40999999999997</v>
      </c>
      <c r="C78" s="140">
        <v>512.69999999999993</v>
      </c>
      <c r="D78" s="247">
        <f t="shared" si="28"/>
        <v>2.3729834288305782E-3</v>
      </c>
      <c r="E78" s="215">
        <f t="shared" si="29"/>
        <v>2.3010774221667403E-3</v>
      </c>
      <c r="F78" s="52">
        <f t="shared" si="26"/>
        <v>7.3919691669633997E-2</v>
      </c>
      <c r="H78" s="19">
        <v>939.19199999999989</v>
      </c>
      <c r="I78" s="140">
        <v>1039.2339999999999</v>
      </c>
      <c r="J78" s="214">
        <f t="shared" si="31"/>
        <v>1.401413670175646E-2</v>
      </c>
      <c r="K78" s="215">
        <f t="shared" si="30"/>
        <v>1.4830272710830645E-2</v>
      </c>
      <c r="L78" s="52">
        <f t="shared" si="32"/>
        <v>0.10651922077700837</v>
      </c>
      <c r="N78" s="40">
        <f t="shared" si="27"/>
        <v>19.672650342472927</v>
      </c>
      <c r="O78" s="143">
        <f t="shared" si="27"/>
        <v>20.269826409206164</v>
      </c>
      <c r="P78" s="52">
        <f t="shared" si="33"/>
        <v>3.0355648900237078E-2</v>
      </c>
    </row>
    <row r="79" spans="1:16" ht="20.100000000000001" customHeight="1" x14ac:dyDescent="0.25">
      <c r="A79" s="38" t="s">
        <v>198</v>
      </c>
      <c r="B79" s="19">
        <v>1185.9000000000003</v>
      </c>
      <c r="C79" s="140">
        <v>1861.7399999999998</v>
      </c>
      <c r="D79" s="247">
        <f t="shared" si="28"/>
        <v>5.8945582376786904E-3</v>
      </c>
      <c r="E79" s="215">
        <f t="shared" si="29"/>
        <v>8.3557789739510564E-3</v>
      </c>
      <c r="F79" s="52">
        <f t="shared" si="26"/>
        <v>0.56989628130533709</v>
      </c>
      <c r="H79" s="19">
        <v>597.87899999999991</v>
      </c>
      <c r="I79" s="140">
        <v>984.851</v>
      </c>
      <c r="J79" s="214">
        <f t="shared" si="31"/>
        <v>8.921240850762624E-3</v>
      </c>
      <c r="K79" s="215">
        <f t="shared" si="30"/>
        <v>1.4054206184107017E-2</v>
      </c>
      <c r="L79" s="52">
        <f t="shared" si="32"/>
        <v>0.64724133143997387</v>
      </c>
      <c r="N79" s="40">
        <f t="shared" si="27"/>
        <v>5.041563369592712</v>
      </c>
      <c r="O79" s="143">
        <f t="shared" si="27"/>
        <v>5.2899491873193902</v>
      </c>
      <c r="P79" s="52">
        <f t="shared" si="33"/>
        <v>4.9267617902964952E-2</v>
      </c>
    </row>
    <row r="80" spans="1:16" ht="20.100000000000001" customHeight="1" x14ac:dyDescent="0.25">
      <c r="A80" s="38" t="s">
        <v>200</v>
      </c>
      <c r="B80" s="19">
        <v>1942.76</v>
      </c>
      <c r="C80" s="140">
        <v>2772.86</v>
      </c>
      <c r="D80" s="247">
        <f t="shared" si="28"/>
        <v>9.6565578563391936E-3</v>
      </c>
      <c r="E80" s="215">
        <f t="shared" si="29"/>
        <v>1.2445027386052797E-2</v>
      </c>
      <c r="F80" s="52">
        <f t="shared" si="26"/>
        <v>0.4272787168770204</v>
      </c>
      <c r="H80" s="19">
        <v>464.96700000000004</v>
      </c>
      <c r="I80" s="140">
        <v>619.7149999999998</v>
      </c>
      <c r="J80" s="214">
        <f t="shared" si="31"/>
        <v>6.9379968098169462E-3</v>
      </c>
      <c r="K80" s="215">
        <f t="shared" si="30"/>
        <v>8.8435736831093004E-3</v>
      </c>
      <c r="L80" s="52">
        <f t="shared" si="32"/>
        <v>0.33281501697969912</v>
      </c>
      <c r="N80" s="40">
        <f t="shared" si="27"/>
        <v>2.3933321666083307</v>
      </c>
      <c r="O80" s="143">
        <f t="shared" si="27"/>
        <v>2.2349307213490759</v>
      </c>
      <c r="P80" s="52">
        <f t="shared" si="33"/>
        <v>-6.618448014415429E-2</v>
      </c>
    </row>
    <row r="81" spans="1:16" ht="20.100000000000001" customHeight="1" x14ac:dyDescent="0.25">
      <c r="A81" s="38" t="s">
        <v>203</v>
      </c>
      <c r="B81" s="19">
        <v>1342.2199999999998</v>
      </c>
      <c r="C81" s="140">
        <v>2615.19</v>
      </c>
      <c r="D81" s="247">
        <f t="shared" si="28"/>
        <v>6.6715523718501469E-3</v>
      </c>
      <c r="E81" s="215">
        <f t="shared" si="29"/>
        <v>1.1737379878440098E-2</v>
      </c>
      <c r="F81" s="52">
        <f t="shared" si="26"/>
        <v>0.94840637153372809</v>
      </c>
      <c r="H81" s="19">
        <v>243.86099999999999</v>
      </c>
      <c r="I81" s="140">
        <v>619.01800000000003</v>
      </c>
      <c r="J81" s="214">
        <f t="shared" si="31"/>
        <v>3.6387675685344767E-3</v>
      </c>
      <c r="K81" s="215">
        <f t="shared" si="30"/>
        <v>8.8336272224667067E-3</v>
      </c>
      <c r="L81" s="52">
        <f t="shared" si="32"/>
        <v>1.5384050750222464</v>
      </c>
      <c r="N81" s="40">
        <f t="shared" si="27"/>
        <v>1.8168482067023293</v>
      </c>
      <c r="O81" s="143">
        <f t="shared" si="27"/>
        <v>2.3670096627778481</v>
      </c>
      <c r="P81" s="52">
        <f t="shared" si="33"/>
        <v>0.30281090849856385</v>
      </c>
    </row>
    <row r="82" spans="1:16" ht="20.100000000000001" customHeight="1" x14ac:dyDescent="0.25">
      <c r="A82" s="38" t="s">
        <v>206</v>
      </c>
      <c r="B82" s="19">
        <v>1301.3100000000002</v>
      </c>
      <c r="C82" s="140">
        <v>1696.7</v>
      </c>
      <c r="D82" s="247">
        <f t="shared" si="28"/>
        <v>6.468207758051822E-3</v>
      </c>
      <c r="E82" s="215">
        <f t="shared" si="29"/>
        <v>7.6150537589044446E-3</v>
      </c>
      <c r="F82" s="52">
        <f t="shared" si="26"/>
        <v>0.30383997663892526</v>
      </c>
      <c r="H82" s="19">
        <v>440.01899999999995</v>
      </c>
      <c r="I82" s="140">
        <v>488.37599999999998</v>
      </c>
      <c r="J82" s="214">
        <f t="shared" si="31"/>
        <v>6.5657356721204778E-3</v>
      </c>
      <c r="K82" s="215">
        <f t="shared" si="30"/>
        <v>6.9693151546471989E-3</v>
      </c>
      <c r="L82" s="52">
        <f t="shared" si="32"/>
        <v>0.10989752715223669</v>
      </c>
      <c r="N82" s="40">
        <f t="shared" si="27"/>
        <v>3.3813541738709447</v>
      </c>
      <c r="O82" s="143">
        <f t="shared" si="27"/>
        <v>2.8783874580067188</v>
      </c>
      <c r="P82" s="52">
        <f t="shared" si="33"/>
        <v>-0.14874712615166072</v>
      </c>
    </row>
    <row r="83" spans="1:16" ht="20.100000000000001" customHeight="1" x14ac:dyDescent="0.25">
      <c r="A83" s="38" t="s">
        <v>209</v>
      </c>
      <c r="B83" s="19">
        <v>3165.579999999999</v>
      </c>
      <c r="C83" s="140">
        <v>1352.2</v>
      </c>
      <c r="D83" s="247">
        <f t="shared" si="28"/>
        <v>1.5734628270537902E-2</v>
      </c>
      <c r="E83" s="215">
        <f t="shared" si="29"/>
        <v>6.0688841237641249E-3</v>
      </c>
      <c r="F83" s="52">
        <f t="shared" si="26"/>
        <v>-0.57284289135008415</v>
      </c>
      <c r="H83" s="19">
        <v>775.04799999999989</v>
      </c>
      <c r="I83" s="140">
        <v>374.35399999999998</v>
      </c>
      <c r="J83" s="214">
        <f t="shared" si="31"/>
        <v>1.1564864929027228E-2</v>
      </c>
      <c r="K83" s="215">
        <f t="shared" si="30"/>
        <v>5.3421769403140147E-3</v>
      </c>
      <c r="L83" s="52">
        <f t="shared" si="32"/>
        <v>-0.51699249594863794</v>
      </c>
      <c r="N83" s="40">
        <f t="shared" si="27"/>
        <v>2.44836017412291</v>
      </c>
      <c r="O83" s="143">
        <f t="shared" si="27"/>
        <v>2.7684809939358077</v>
      </c>
      <c r="P83" s="52">
        <f t="shared" si="33"/>
        <v>0.13074907164244184</v>
      </c>
    </row>
    <row r="84" spans="1:16" ht="20.100000000000001" customHeight="1" x14ac:dyDescent="0.25">
      <c r="A84" s="38" t="s">
        <v>202</v>
      </c>
      <c r="B84" s="19">
        <v>1246.1399999999999</v>
      </c>
      <c r="C84" s="140">
        <v>1570.2299999999998</v>
      </c>
      <c r="D84" s="247">
        <f t="shared" si="28"/>
        <v>6.1939833057601153E-3</v>
      </c>
      <c r="E84" s="215">
        <f t="shared" si="29"/>
        <v>7.0474367088138885E-3</v>
      </c>
      <c r="F84" s="52">
        <f t="shared" si="26"/>
        <v>0.26007511194568822</v>
      </c>
      <c r="H84" s="19">
        <v>345.25299999999999</v>
      </c>
      <c r="I84" s="140">
        <v>373.875</v>
      </c>
      <c r="J84" s="214">
        <f t="shared" si="31"/>
        <v>5.1516864908256492E-3</v>
      </c>
      <c r="K84" s="215">
        <f t="shared" si="30"/>
        <v>5.3353414243200352E-3</v>
      </c>
      <c r="L84" s="52">
        <f t="shared" si="32"/>
        <v>8.2901524389360895E-2</v>
      </c>
      <c r="N84" s="40">
        <f t="shared" si="27"/>
        <v>2.7705795496493173</v>
      </c>
      <c r="O84" s="143">
        <f t="shared" si="27"/>
        <v>2.3810206148143904</v>
      </c>
      <c r="P84" s="52">
        <f t="shared" si="33"/>
        <v>-0.14060557650627098</v>
      </c>
    </row>
    <row r="85" spans="1:16" ht="20.100000000000001" customHeight="1" x14ac:dyDescent="0.25">
      <c r="A85" s="38" t="s">
        <v>204</v>
      </c>
      <c r="B85" s="19">
        <v>1339.7200000000003</v>
      </c>
      <c r="C85" s="140">
        <v>899.68999999999994</v>
      </c>
      <c r="D85" s="247">
        <f t="shared" si="28"/>
        <v>6.6591260327033431E-3</v>
      </c>
      <c r="E85" s="215">
        <f t="shared" si="29"/>
        <v>4.0379487925671824E-3</v>
      </c>
      <c r="F85" s="52">
        <f t="shared" si="26"/>
        <v>-0.32844922819693684</v>
      </c>
      <c r="H85" s="19">
        <v>484.94200000000001</v>
      </c>
      <c r="I85" s="140">
        <v>327.27499999999998</v>
      </c>
      <c r="J85" s="214">
        <f t="shared" si="31"/>
        <v>7.2360534165784871E-3</v>
      </c>
      <c r="K85" s="215">
        <f t="shared" si="30"/>
        <v>4.670341329707361E-3</v>
      </c>
      <c r="L85" s="52">
        <f t="shared" si="32"/>
        <v>-0.32512547892325272</v>
      </c>
      <c r="N85" s="40">
        <f t="shared" si="27"/>
        <v>3.619726510017018</v>
      </c>
      <c r="O85" s="143">
        <f t="shared" si="27"/>
        <v>3.637641854416521</v>
      </c>
      <c r="P85" s="52">
        <f t="shared" si="33"/>
        <v>4.9493640886749792E-3</v>
      </c>
    </row>
    <row r="86" spans="1:16" ht="20.100000000000001" customHeight="1" x14ac:dyDescent="0.25">
      <c r="A86" s="38" t="s">
        <v>201</v>
      </c>
      <c r="B86" s="19">
        <v>730.36999999999989</v>
      </c>
      <c r="C86" s="140">
        <v>955.2700000000001</v>
      </c>
      <c r="D86" s="247">
        <f t="shared" si="28"/>
        <v>3.6303301290609527E-3</v>
      </c>
      <c r="E86" s="215">
        <f t="shared" si="29"/>
        <v>4.2874004858069487E-3</v>
      </c>
      <c r="F86" s="52">
        <f t="shared" si="26"/>
        <v>0.30792611963799205</v>
      </c>
      <c r="H86" s="19">
        <v>144.208</v>
      </c>
      <c r="I86" s="140">
        <v>234.07400000000004</v>
      </c>
      <c r="J86" s="214">
        <f t="shared" si="31"/>
        <v>2.1517971037731324E-3</v>
      </c>
      <c r="K86" s="215">
        <f t="shared" si="30"/>
        <v>3.3403268700937161E-3</v>
      </c>
      <c r="L86" s="52">
        <f t="shared" si="32"/>
        <v>0.62316931099522943</v>
      </c>
      <c r="N86" s="40">
        <f t="shared" si="27"/>
        <v>1.9744513055026909</v>
      </c>
      <c r="O86" s="143">
        <f t="shared" si="27"/>
        <v>2.4503438818344554</v>
      </c>
      <c r="P86" s="52">
        <f t="shared" si="33"/>
        <v>0.24102522812564545</v>
      </c>
    </row>
    <row r="87" spans="1:16" ht="20.100000000000001" customHeight="1" x14ac:dyDescent="0.25">
      <c r="A87" s="38" t="s">
        <v>207</v>
      </c>
      <c r="B87" s="19">
        <v>1393.9</v>
      </c>
      <c r="C87" s="140">
        <v>2118.21</v>
      </c>
      <c r="D87" s="247">
        <f t="shared" si="28"/>
        <v>6.9284296546929126E-3</v>
      </c>
      <c r="E87" s="215">
        <f t="shared" si="29"/>
        <v>9.5068562637172054E-3</v>
      </c>
      <c r="F87" s="52">
        <f t="shared" si="26"/>
        <v>0.51962838080206608</v>
      </c>
      <c r="H87" s="19">
        <v>268.44</v>
      </c>
      <c r="I87" s="140">
        <v>226.77600000000001</v>
      </c>
      <c r="J87" s="214">
        <f t="shared" si="31"/>
        <v>4.0055226793025327E-3</v>
      </c>
      <c r="K87" s="215">
        <f t="shared" si="30"/>
        <v>3.2361815763065206E-3</v>
      </c>
      <c r="L87" s="52">
        <f t="shared" si="32"/>
        <v>-0.15520786767992842</v>
      </c>
      <c r="N87" s="40">
        <f t="shared" si="27"/>
        <v>1.9258196427290337</v>
      </c>
      <c r="O87" s="143">
        <f t="shared" si="27"/>
        <v>1.0706020649510672</v>
      </c>
      <c r="P87" s="52">
        <f t="shared" si="33"/>
        <v>-0.44407978753714328</v>
      </c>
    </row>
    <row r="88" spans="1:16" ht="20.100000000000001" customHeight="1" x14ac:dyDescent="0.25">
      <c r="A88" s="38" t="s">
        <v>214</v>
      </c>
      <c r="B88" s="19">
        <v>1051.48</v>
      </c>
      <c r="C88" s="140">
        <v>936.88000000000011</v>
      </c>
      <c r="D88" s="247">
        <f t="shared" si="28"/>
        <v>5.2264188344332474E-3</v>
      </c>
      <c r="E88" s="215">
        <f t="shared" si="29"/>
        <v>4.2048633026713009E-3</v>
      </c>
      <c r="F88" s="52">
        <f t="shared" ref="F88:F94" si="34">(C88-B88)/B88</f>
        <v>-0.10898923422223904</v>
      </c>
      <c r="H88" s="19">
        <v>228.79299999999998</v>
      </c>
      <c r="I88" s="140">
        <v>209.78200000000004</v>
      </c>
      <c r="J88" s="214">
        <f t="shared" si="31"/>
        <v>3.4139306748832677E-3</v>
      </c>
      <c r="K88" s="215">
        <f t="shared" si="30"/>
        <v>2.9936705975973409E-3</v>
      </c>
      <c r="L88" s="52">
        <f t="shared" ref="L88:L95" si="35">(I88-H88)/H88</f>
        <v>-8.3092577133041398E-2</v>
      </c>
      <c r="N88" s="40">
        <f t="shared" si="27"/>
        <v>2.1759139498611479</v>
      </c>
      <c r="O88" s="143">
        <f t="shared" si="27"/>
        <v>2.2391554948339172</v>
      </c>
      <c r="P88" s="52">
        <f t="shared" si="33"/>
        <v>2.906435935888222E-2</v>
      </c>
    </row>
    <row r="89" spans="1:16" ht="20.100000000000001" customHeight="1" x14ac:dyDescent="0.25">
      <c r="A89" s="38" t="s">
        <v>212</v>
      </c>
      <c r="B89" s="19">
        <v>601.78</v>
      </c>
      <c r="C89" s="140">
        <v>492.07</v>
      </c>
      <c r="D89" s="247">
        <f t="shared" si="28"/>
        <v>2.9911689487058619E-3</v>
      </c>
      <c r="E89" s="215">
        <f t="shared" si="29"/>
        <v>2.2084867702859136E-3</v>
      </c>
      <c r="F89" s="52">
        <f t="shared" si="34"/>
        <v>-0.1823091495230815</v>
      </c>
      <c r="H89" s="19">
        <v>229.80399999999997</v>
      </c>
      <c r="I89" s="140">
        <v>172.29999999999998</v>
      </c>
      <c r="J89" s="214">
        <f t="shared" si="31"/>
        <v>3.429016293378182E-3</v>
      </c>
      <c r="K89" s="215">
        <f t="shared" si="30"/>
        <v>2.458787903471326E-3</v>
      </c>
      <c r="L89" s="52">
        <f t="shared" si="35"/>
        <v>-0.25023063132060364</v>
      </c>
      <c r="N89" s="40">
        <f t="shared" si="27"/>
        <v>3.8187377446907504</v>
      </c>
      <c r="O89" s="143">
        <f t="shared" si="27"/>
        <v>3.5015343345458976</v>
      </c>
      <c r="P89" s="52">
        <f t="shared" si="33"/>
        <v>-8.306498936353135E-2</v>
      </c>
    </row>
    <row r="90" spans="1:16" ht="20.100000000000001" customHeight="1" x14ac:dyDescent="0.25">
      <c r="A90" s="38" t="s">
        <v>215</v>
      </c>
      <c r="B90" s="19">
        <v>326.92</v>
      </c>
      <c r="C90" s="140">
        <v>245.82000000000002</v>
      </c>
      <c r="D90" s="247">
        <f t="shared" si="28"/>
        <v>1.6249675175494707E-3</v>
      </c>
      <c r="E90" s="215">
        <f t="shared" si="29"/>
        <v>1.1032784316696474E-3</v>
      </c>
      <c r="F90" s="52">
        <f t="shared" si="34"/>
        <v>-0.24807292303927564</v>
      </c>
      <c r="H90" s="19">
        <v>172.49299999999999</v>
      </c>
      <c r="I90" s="140">
        <v>163.511</v>
      </c>
      <c r="J90" s="214">
        <f t="shared" si="31"/>
        <v>2.573851227540351E-3</v>
      </c>
      <c r="K90" s="215">
        <f t="shared" si="30"/>
        <v>2.3333654607341848E-3</v>
      </c>
      <c r="L90" s="52">
        <f t="shared" si="35"/>
        <v>-5.20716782710023E-2</v>
      </c>
      <c r="N90" s="40">
        <f t="shared" si="27"/>
        <v>5.2763061299400462</v>
      </c>
      <c r="O90" s="143">
        <f t="shared" si="27"/>
        <v>6.6516556830200955</v>
      </c>
      <c r="P90" s="52">
        <f t="shared" si="33"/>
        <v>0.26066523041104839</v>
      </c>
    </row>
    <row r="91" spans="1:16" ht="20.100000000000001" customHeight="1" x14ac:dyDescent="0.25">
      <c r="A91" s="38" t="s">
        <v>218</v>
      </c>
      <c r="B91" s="19">
        <v>117.43</v>
      </c>
      <c r="C91" s="140">
        <v>442.45999999999992</v>
      </c>
      <c r="D91" s="247">
        <f t="shared" si="28"/>
        <v>5.8369000240375112E-4</v>
      </c>
      <c r="E91" s="215">
        <f t="shared" si="29"/>
        <v>1.9858293665143277E-3</v>
      </c>
      <c r="F91" s="52">
        <f t="shared" si="34"/>
        <v>2.7678617048454388</v>
      </c>
      <c r="H91" s="19">
        <v>48.916999999999994</v>
      </c>
      <c r="I91" s="140">
        <v>150.715</v>
      </c>
      <c r="J91" s="214">
        <f t="shared" si="31"/>
        <v>7.2991414432812542E-4</v>
      </c>
      <c r="K91" s="215">
        <f t="shared" si="30"/>
        <v>2.1507615720933312E-3</v>
      </c>
      <c r="L91" s="52">
        <f t="shared" si="35"/>
        <v>2.0810352229286346</v>
      </c>
      <c r="N91" s="40">
        <f t="shared" si="27"/>
        <v>4.165630588435663</v>
      </c>
      <c r="O91" s="143">
        <f t="shared" si="27"/>
        <v>3.4062966143832218</v>
      </c>
      <c r="P91" s="52">
        <f t="shared" ref="P91:P93" si="36">(O91-N91)/N91</f>
        <v>-0.18228548065698671</v>
      </c>
    </row>
    <row r="92" spans="1:16" ht="20.100000000000001" customHeight="1" x14ac:dyDescent="0.25">
      <c r="A92" s="38" t="s">
        <v>187</v>
      </c>
      <c r="B92" s="19">
        <v>696.04</v>
      </c>
      <c r="C92" s="140">
        <v>436.63999999999993</v>
      </c>
      <c r="D92" s="247">
        <f t="shared" si="28"/>
        <v>3.4596916398970186E-3</v>
      </c>
      <c r="E92" s="215">
        <f t="shared" si="29"/>
        <v>1.9597083003996207E-3</v>
      </c>
      <c r="F92" s="52">
        <f t="shared" si="34"/>
        <v>-0.37267973104993973</v>
      </c>
      <c r="H92" s="19">
        <v>251.60299999999995</v>
      </c>
      <c r="I92" s="140">
        <v>150.47899999999998</v>
      </c>
      <c r="J92" s="214">
        <f t="shared" si="31"/>
        <v>3.7542896836557705E-3</v>
      </c>
      <c r="K92" s="215">
        <f t="shared" si="30"/>
        <v>2.147393760455378E-3</v>
      </c>
      <c r="L92" s="52">
        <f t="shared" si="35"/>
        <v>-0.40191889603860043</v>
      </c>
      <c r="N92" s="40">
        <f t="shared" si="27"/>
        <v>3.6147778863283713</v>
      </c>
      <c r="O92" s="143">
        <f t="shared" si="27"/>
        <v>3.4462944301942104</v>
      </c>
      <c r="P92" s="52">
        <f t="shared" si="36"/>
        <v>-4.6609628982015844E-2</v>
      </c>
    </row>
    <row r="93" spans="1:16" ht="20.100000000000001" customHeight="1" x14ac:dyDescent="0.25">
      <c r="A93" s="38" t="s">
        <v>205</v>
      </c>
      <c r="B93" s="19">
        <v>140.05000000000001</v>
      </c>
      <c r="C93" s="140">
        <v>300.67</v>
      </c>
      <c r="D93" s="247">
        <f t="shared" si="28"/>
        <v>6.9612351900404795E-4</v>
      </c>
      <c r="E93" s="215">
        <f t="shared" si="29"/>
        <v>1.3494537712558491E-3</v>
      </c>
      <c r="F93" s="52">
        <f t="shared" si="34"/>
        <v>1.1468761156729739</v>
      </c>
      <c r="H93" s="19">
        <v>92.299000000000007</v>
      </c>
      <c r="I93" s="140">
        <v>141.48700000000002</v>
      </c>
      <c r="J93" s="214">
        <f t="shared" si="31"/>
        <v>1.3772378847300868E-3</v>
      </c>
      <c r="K93" s="215">
        <f t="shared" si="30"/>
        <v>2.0190744288940661E-3</v>
      </c>
      <c r="L93" s="52">
        <f t="shared" si="35"/>
        <v>0.53292018331726254</v>
      </c>
      <c r="N93" s="40">
        <f t="shared" si="27"/>
        <v>6.5904319885755092</v>
      </c>
      <c r="O93" s="143">
        <f t="shared" si="27"/>
        <v>4.7057238833272361</v>
      </c>
      <c r="P93" s="52">
        <f t="shared" si="36"/>
        <v>-0.28597641376398514</v>
      </c>
    </row>
    <row r="94" spans="1:16" ht="20.100000000000001" customHeight="1" x14ac:dyDescent="0.25">
      <c r="A94" s="38" t="s">
        <v>199</v>
      </c>
      <c r="B94" s="19">
        <v>691.68999999999983</v>
      </c>
      <c r="C94" s="140">
        <v>436.03</v>
      </c>
      <c r="D94" s="247">
        <f t="shared" si="28"/>
        <v>3.4380698097815766E-3</v>
      </c>
      <c r="E94" s="215">
        <f t="shared" si="29"/>
        <v>1.9569705254288351E-3</v>
      </c>
      <c r="F94" s="52">
        <f t="shared" si="34"/>
        <v>-0.369616446674088</v>
      </c>
      <c r="H94" s="19">
        <v>181.03100000000001</v>
      </c>
      <c r="I94" s="140">
        <v>128.14600000000004</v>
      </c>
      <c r="J94" s="214">
        <f t="shared" si="31"/>
        <v>2.7012508424855346E-3</v>
      </c>
      <c r="K94" s="215">
        <f t="shared" si="30"/>
        <v>1.8286931786316695E-3</v>
      </c>
      <c r="L94" s="52">
        <f t="shared" si="35"/>
        <v>-0.2921322867354208</v>
      </c>
      <c r="N94" s="40">
        <f t="shared" ref="N94" si="37">(H94/B94)*10</f>
        <v>2.6172273706429188</v>
      </c>
      <c r="O94" s="143">
        <f t="shared" ref="O94" si="38">(I94/C94)*10</f>
        <v>2.9389262206728906</v>
      </c>
      <c r="P94" s="52">
        <f t="shared" ref="P94" si="39">(O94-N94)/N94</f>
        <v>0.12291589704372793</v>
      </c>
    </row>
    <row r="95" spans="1:16" ht="20.100000000000001" customHeight="1" thickBot="1" x14ac:dyDescent="0.3">
      <c r="A95" s="8" t="s">
        <v>17</v>
      </c>
      <c r="B95" s="19">
        <f>B96-SUM(B68:B94)</f>
        <v>6001.0999999999476</v>
      </c>
      <c r="C95" s="140">
        <f>C96-SUM(C68:C94)</f>
        <v>3995.8799999999756</v>
      </c>
      <c r="D95" s="247">
        <f t="shared" si="28"/>
        <v>2.9828681541557697E-2</v>
      </c>
      <c r="E95" s="215">
        <f t="shared" si="29"/>
        <v>1.7934131557806862E-2</v>
      </c>
      <c r="F95" s="52">
        <f>(C95-B95)/B95</f>
        <v>-0.33414207395310686</v>
      </c>
      <c r="H95" s="19">
        <f>H96-SUM(H68:H94)</f>
        <v>1915.1280000000479</v>
      </c>
      <c r="I95" s="140">
        <f>I96-SUM(I68:I94)</f>
        <v>1456.8700000000099</v>
      </c>
      <c r="J95" s="214">
        <f t="shared" si="31"/>
        <v>2.8576548345132964E-2</v>
      </c>
      <c r="K95" s="215">
        <f t="shared" si="30"/>
        <v>2.079010059738999E-2</v>
      </c>
      <c r="L95" s="52">
        <f t="shared" si="35"/>
        <v>-0.23928322284464879</v>
      </c>
      <c r="N95" s="40">
        <f t="shared" si="27"/>
        <v>3.1912949292630759</v>
      </c>
      <c r="O95" s="143">
        <f t="shared" si="27"/>
        <v>3.645930308217511</v>
      </c>
      <c r="P95" s="52">
        <f>(O95-N95)/N95</f>
        <v>0.14246109777745239</v>
      </c>
    </row>
    <row r="96" spans="1:16" ht="26.25" customHeight="1" thickBot="1" x14ac:dyDescent="0.3">
      <c r="A96" s="12" t="s">
        <v>18</v>
      </c>
      <c r="B96" s="17">
        <v>201185.55999999997</v>
      </c>
      <c r="C96" s="145">
        <v>222808.67</v>
      </c>
      <c r="D96" s="243">
        <f>SUM(D68:D95)</f>
        <v>1</v>
      </c>
      <c r="E96" s="244">
        <f>SUM(E68:E95)</f>
        <v>1</v>
      </c>
      <c r="F96" s="57">
        <f>(C96-B96)/B96</f>
        <v>0.1074784393074734</v>
      </c>
      <c r="G96" s="1"/>
      <c r="H96" s="17">
        <v>67017.471000000049</v>
      </c>
      <c r="I96" s="145">
        <v>70075.178</v>
      </c>
      <c r="J96" s="255">
        <f t="shared" si="31"/>
        <v>1</v>
      </c>
      <c r="K96" s="244">
        <f t="shared" si="30"/>
        <v>1</v>
      </c>
      <c r="L96" s="57">
        <f>(I96-H96)/H96</f>
        <v>4.5625520545231391E-2</v>
      </c>
      <c r="M96" s="1"/>
      <c r="N96" s="37">
        <f t="shared" si="27"/>
        <v>3.3311272936288301</v>
      </c>
      <c r="O96" s="150">
        <f t="shared" si="27"/>
        <v>3.1450830885530618</v>
      </c>
      <c r="P96" s="57">
        <f>(O96-N96)/N96</f>
        <v>-5.5850223866136701E-2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136</v>
      </c>
      <c r="B1" s="4"/>
    </row>
    <row r="3" spans="1:19" ht="15.75" thickBot="1" x14ac:dyDescent="0.3"/>
    <row r="4" spans="1:19" x14ac:dyDescent="0.25">
      <c r="A4" s="338" t="s">
        <v>16</v>
      </c>
      <c r="B4" s="326"/>
      <c r="C4" s="326"/>
      <c r="D4" s="326"/>
      <c r="E4" s="353" t="s">
        <v>1</v>
      </c>
      <c r="F4" s="354"/>
      <c r="G4" s="351" t="s">
        <v>104</v>
      </c>
      <c r="H4" s="351"/>
      <c r="I4" s="130" t="s">
        <v>0</v>
      </c>
      <c r="K4" s="355" t="s">
        <v>19</v>
      </c>
      <c r="L4" s="351"/>
      <c r="M4" s="349" t="s">
        <v>104</v>
      </c>
      <c r="N4" s="350"/>
      <c r="O4" s="130" t="s">
        <v>0</v>
      </c>
      <c r="Q4" s="361" t="s">
        <v>22</v>
      </c>
      <c r="R4" s="351"/>
      <c r="S4" s="130" t="s">
        <v>0</v>
      </c>
    </row>
    <row r="5" spans="1:19" x14ac:dyDescent="0.25">
      <c r="A5" s="352"/>
      <c r="B5" s="327"/>
      <c r="C5" s="327"/>
      <c r="D5" s="327"/>
      <c r="E5" s="356" t="s">
        <v>158</v>
      </c>
      <c r="F5" s="357"/>
      <c r="G5" s="358" t="str">
        <f>E5</f>
        <v>jan-mar</v>
      </c>
      <c r="H5" s="358"/>
      <c r="I5" s="131" t="s">
        <v>151</v>
      </c>
      <c r="K5" s="359" t="str">
        <f>E5</f>
        <v>jan-mar</v>
      </c>
      <c r="L5" s="358"/>
      <c r="M5" s="360" t="str">
        <f>E5</f>
        <v>jan-mar</v>
      </c>
      <c r="N5" s="348"/>
      <c r="O5" s="131" t="str">
        <f>I5</f>
        <v>2024/2023</v>
      </c>
      <c r="Q5" s="359" t="str">
        <f>E5</f>
        <v>jan-mar</v>
      </c>
      <c r="R5" s="357"/>
      <c r="S5" s="131" t="str">
        <f>O5</f>
        <v>2024/2023</v>
      </c>
    </row>
    <row r="6" spans="1:19" ht="19.5" customHeight="1" thickBot="1" x14ac:dyDescent="0.3">
      <c r="A6" s="339"/>
      <c r="B6" s="362"/>
      <c r="C6" s="362"/>
      <c r="D6" s="36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70878.679999999993</v>
      </c>
      <c r="F7" s="145">
        <v>73376.160000000033</v>
      </c>
      <c r="G7" s="243">
        <f>E7/E15</f>
        <v>0.42535986576909762</v>
      </c>
      <c r="H7" s="244">
        <f>F7/F15</f>
        <v>0.38966866234054126</v>
      </c>
      <c r="I7" s="164">
        <f t="shared" ref="I7:I18" si="0">(F7-E7)/E7</f>
        <v>3.5235983514366236E-2</v>
      </c>
      <c r="J7" s="1"/>
      <c r="K7" s="17">
        <v>19815.78999999999</v>
      </c>
      <c r="L7" s="145">
        <v>20003.825000000004</v>
      </c>
      <c r="M7" s="243">
        <f>K7/K15</f>
        <v>0.34063584025185567</v>
      </c>
      <c r="N7" s="244">
        <f>L7/L15</f>
        <v>0.33010199422359376</v>
      </c>
      <c r="O7" s="164">
        <f t="shared" ref="O7:O18" si="1">(L7-K7)/K7</f>
        <v>9.4891498143659433E-3</v>
      </c>
      <c r="P7" s="1"/>
      <c r="Q7" s="187">
        <f t="shared" ref="Q7:Q18" si="2">(K7/E7)*10</f>
        <v>2.7957334984229378</v>
      </c>
      <c r="R7" s="188">
        <f t="shared" ref="R7:R18" si="3">(L7/F7)*10</f>
        <v>2.7262022160876227</v>
      </c>
      <c r="S7" s="55">
        <f>(R7-Q7)/Q7</f>
        <v>-2.4870497268261606E-2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66941.959999999992</v>
      </c>
      <c r="F8" s="181">
        <v>72254.640000000029</v>
      </c>
      <c r="G8" s="245">
        <f>E8/E7</f>
        <v>0.94445833359199127</v>
      </c>
      <c r="H8" s="246">
        <f>F8/F7</f>
        <v>0.98471547161911988</v>
      </c>
      <c r="I8" s="206">
        <f t="shared" si="0"/>
        <v>7.9362480572723548E-2</v>
      </c>
      <c r="K8" s="180">
        <v>19158.042999999991</v>
      </c>
      <c r="L8" s="181">
        <v>19740.038000000004</v>
      </c>
      <c r="M8" s="250">
        <f>K8/K7</f>
        <v>0.96680692518441103</v>
      </c>
      <c r="N8" s="246">
        <f>L8/L7</f>
        <v>0.98681317198085861</v>
      </c>
      <c r="O8" s="207">
        <f t="shared" si="1"/>
        <v>3.0378624789599535E-2</v>
      </c>
      <c r="Q8" s="189">
        <f t="shared" si="2"/>
        <v>2.8618885673499839</v>
      </c>
      <c r="R8" s="190">
        <f t="shared" si="3"/>
        <v>2.7320097366757339</v>
      </c>
      <c r="S8" s="182">
        <f t="shared" ref="S8:S18" si="4">(R8-Q8)/Q8</f>
        <v>-4.5382210948385591E-2</v>
      </c>
    </row>
    <row r="9" spans="1:19" ht="24" customHeight="1" x14ac:dyDescent="0.25">
      <c r="A9" s="8"/>
      <c r="B9" t="s">
        <v>37</v>
      </c>
      <c r="E9" s="19">
        <v>3930.56</v>
      </c>
      <c r="F9" s="140">
        <v>1121.52</v>
      </c>
      <c r="G9" s="247">
        <f>E9/E7</f>
        <v>5.5454757340289075E-2</v>
      </c>
      <c r="H9" s="215">
        <f>F9/F7</f>
        <v>1.5284528380880104E-2</v>
      </c>
      <c r="I9" s="182">
        <f t="shared" si="0"/>
        <v>-0.71466661239110962</v>
      </c>
      <c r="K9" s="19">
        <v>644.89300000000003</v>
      </c>
      <c r="L9" s="140">
        <v>263.78700000000003</v>
      </c>
      <c r="M9" s="247">
        <f>K9/K7</f>
        <v>3.2544400198023918E-2</v>
      </c>
      <c r="N9" s="215">
        <f>L9/L7</f>
        <v>1.3186828019141337E-2</v>
      </c>
      <c r="O9" s="182">
        <f t="shared" si="1"/>
        <v>-0.59096005073709901</v>
      </c>
      <c r="Q9" s="189">
        <f t="shared" si="2"/>
        <v>1.6407153179190752</v>
      </c>
      <c r="R9" s="190">
        <f t="shared" si="3"/>
        <v>2.3520490049218918</v>
      </c>
      <c r="S9" s="182">
        <f t="shared" si="4"/>
        <v>0.43355095136492267</v>
      </c>
    </row>
    <row r="10" spans="1:19" ht="24" customHeight="1" thickBot="1" x14ac:dyDescent="0.3">
      <c r="A10" s="8"/>
      <c r="B10" t="s">
        <v>36</v>
      </c>
      <c r="E10" s="19">
        <v>6.16</v>
      </c>
      <c r="F10" s="140"/>
      <c r="G10" s="247">
        <f>E10/E7</f>
        <v>8.6909067719658444E-5</v>
      </c>
      <c r="H10" s="215">
        <f>F10/F7</f>
        <v>0</v>
      </c>
      <c r="I10" s="186">
        <f t="shared" si="0"/>
        <v>-1</v>
      </c>
      <c r="K10" s="19">
        <v>12.853999999999999</v>
      </c>
      <c r="L10" s="140"/>
      <c r="M10" s="247">
        <f>K10/K7</f>
        <v>6.4867461756508351E-4</v>
      </c>
      <c r="N10" s="215">
        <f>L10/L7</f>
        <v>0</v>
      </c>
      <c r="O10" s="209">
        <f t="shared" si="1"/>
        <v>-1</v>
      </c>
      <c r="Q10" s="189">
        <f t="shared" si="2"/>
        <v>20.866883116883116</v>
      </c>
      <c r="R10" s="190"/>
      <c r="S10" s="182"/>
    </row>
    <row r="11" spans="1:19" ht="24" customHeight="1" thickBot="1" x14ac:dyDescent="0.3">
      <c r="A11" s="12" t="s">
        <v>21</v>
      </c>
      <c r="B11" s="13"/>
      <c r="C11" s="13"/>
      <c r="D11" s="13"/>
      <c r="E11" s="17">
        <v>95753.589999999909</v>
      </c>
      <c r="F11" s="145">
        <v>114927.81999999993</v>
      </c>
      <c r="G11" s="243">
        <f>E11/E15</f>
        <v>0.57464013423090232</v>
      </c>
      <c r="H11" s="244">
        <f>F11/F15</f>
        <v>0.61033133765945868</v>
      </c>
      <c r="I11" s="164">
        <f t="shared" si="0"/>
        <v>0.20024554692936361</v>
      </c>
      <c r="J11" s="1"/>
      <c r="K11" s="17">
        <v>38357.155000000013</v>
      </c>
      <c r="L11" s="145">
        <v>40595.09699999998</v>
      </c>
      <c r="M11" s="243">
        <f>K11/K15</f>
        <v>0.65936415974814422</v>
      </c>
      <c r="N11" s="244">
        <f>L11/L15</f>
        <v>0.66989800577640624</v>
      </c>
      <c r="O11" s="164">
        <f t="shared" si="1"/>
        <v>5.8344838140366916E-2</v>
      </c>
      <c r="Q11" s="191">
        <f t="shared" si="2"/>
        <v>4.0058189985357258</v>
      </c>
      <c r="R11" s="192">
        <f t="shared" si="3"/>
        <v>3.5322254437611367</v>
      </c>
      <c r="S11" s="57">
        <f t="shared" si="4"/>
        <v>-0.11822639888315098</v>
      </c>
    </row>
    <row r="12" spans="1:19" s="3" customFormat="1" ht="24" customHeight="1" x14ac:dyDescent="0.25">
      <c r="A12" s="46"/>
      <c r="B12" s="3" t="s">
        <v>33</v>
      </c>
      <c r="E12" s="31">
        <v>93838.55999999991</v>
      </c>
      <c r="F12" s="141">
        <v>112726.12999999993</v>
      </c>
      <c r="G12" s="247">
        <f>E12/E11</f>
        <v>0.98000043653715752</v>
      </c>
      <c r="H12" s="215">
        <f>F12/F11</f>
        <v>0.98084284553557177</v>
      </c>
      <c r="I12" s="206">
        <f t="shared" si="0"/>
        <v>0.20127727876472146</v>
      </c>
      <c r="K12" s="31">
        <v>37920.801000000007</v>
      </c>
      <c r="L12" s="141">
        <v>40143.734999999979</v>
      </c>
      <c r="M12" s="247">
        <f>K12/K11</f>
        <v>0.98862392166468016</v>
      </c>
      <c r="N12" s="215">
        <f>L12/L11</f>
        <v>0.98888136663400505</v>
      </c>
      <c r="O12" s="206">
        <f t="shared" si="1"/>
        <v>5.862043895117014E-2</v>
      </c>
      <c r="Q12" s="189">
        <f t="shared" si="2"/>
        <v>4.0410680854437704</v>
      </c>
      <c r="R12" s="190">
        <f t="shared" si="3"/>
        <v>3.5611738822223389</v>
      </c>
      <c r="S12" s="182">
        <f t="shared" si="4"/>
        <v>-0.11875429789219497</v>
      </c>
    </row>
    <row r="13" spans="1:19" ht="24" customHeight="1" x14ac:dyDescent="0.25">
      <c r="A13" s="8"/>
      <c r="B13" s="3" t="s">
        <v>37</v>
      </c>
      <c r="D13" s="3"/>
      <c r="E13" s="19">
        <v>1886.51</v>
      </c>
      <c r="F13" s="140">
        <v>2199.2700000000004</v>
      </c>
      <c r="G13" s="247">
        <f>E13/E11</f>
        <v>1.970171562235945E-2</v>
      </c>
      <c r="H13" s="215">
        <f>F13/F11</f>
        <v>1.9136097769887235E-2</v>
      </c>
      <c r="I13" s="182">
        <f t="shared" si="0"/>
        <v>0.16578761840647568</v>
      </c>
      <c r="K13" s="19">
        <v>426.03500000000003</v>
      </c>
      <c r="L13" s="140">
        <v>449.14600000000002</v>
      </c>
      <c r="M13" s="247">
        <f>K13/K11</f>
        <v>1.110705421191952E-2</v>
      </c>
      <c r="N13" s="215">
        <f>L13/L11</f>
        <v>1.1064045492981584E-2</v>
      </c>
      <c r="O13" s="182">
        <f t="shared" si="1"/>
        <v>5.4246716819040662E-2</v>
      </c>
      <c r="Q13" s="189">
        <f t="shared" si="2"/>
        <v>2.2583235710385847</v>
      </c>
      <c r="R13" s="190">
        <f t="shared" si="3"/>
        <v>2.0422503830816585</v>
      </c>
      <c r="S13" s="182">
        <f t="shared" si="4"/>
        <v>-9.5678578007116974E-2</v>
      </c>
    </row>
    <row r="14" spans="1:19" ht="24" customHeight="1" thickBot="1" x14ac:dyDescent="0.3">
      <c r="A14" s="8"/>
      <c r="B14" t="s">
        <v>36</v>
      </c>
      <c r="E14" s="19">
        <v>28.52</v>
      </c>
      <c r="F14" s="140">
        <v>2.42</v>
      </c>
      <c r="G14" s="247">
        <f>E14/E11</f>
        <v>2.9784784048305686E-4</v>
      </c>
      <c r="H14" s="215">
        <f>F14/F11</f>
        <v>2.1056694540973643E-5</v>
      </c>
      <c r="I14" s="182">
        <f t="shared" si="0"/>
        <v>-0.91514726507713895</v>
      </c>
      <c r="K14" s="19">
        <v>10.318999999999999</v>
      </c>
      <c r="L14" s="140">
        <v>2.2159999999999997</v>
      </c>
      <c r="M14" s="247">
        <f>K14/K11</f>
        <v>2.6902412340018425E-4</v>
      </c>
      <c r="N14" s="215">
        <f>L14/L11</f>
        <v>5.4587873013334608E-5</v>
      </c>
      <c r="O14" s="182">
        <f t="shared" si="1"/>
        <v>-0.78525050877022973</v>
      </c>
      <c r="Q14" s="189">
        <f t="shared" ref="Q14" si="5">(K14/E14)*10</f>
        <v>3.6181626928471244</v>
      </c>
      <c r="R14" s="190">
        <f t="shared" ref="R14" si="6">(L14/F14)*10</f>
        <v>9.1570247933884286</v>
      </c>
      <c r="S14" s="182">
        <f t="shared" ref="S14" si="7">(R14-Q14)/Q14</f>
        <v>1.530849375980599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166632.2699999999</v>
      </c>
      <c r="F15" s="145">
        <v>188303.97999999998</v>
      </c>
      <c r="G15" s="243">
        <f>G7+G11</f>
        <v>1</v>
      </c>
      <c r="H15" s="244">
        <f>H7+H11</f>
        <v>1</v>
      </c>
      <c r="I15" s="164">
        <f t="shared" si="0"/>
        <v>0.13005710118454303</v>
      </c>
      <c r="J15" s="1"/>
      <c r="K15" s="17">
        <v>58172.945000000007</v>
      </c>
      <c r="L15" s="145">
        <v>60598.921999999984</v>
      </c>
      <c r="M15" s="243">
        <f>M7+M11</f>
        <v>0.99999999999999989</v>
      </c>
      <c r="N15" s="244">
        <f>N7+N11</f>
        <v>1</v>
      </c>
      <c r="O15" s="164">
        <f t="shared" si="1"/>
        <v>4.1702839696356735E-2</v>
      </c>
      <c r="Q15" s="191">
        <f t="shared" si="2"/>
        <v>3.4910971926386192</v>
      </c>
      <c r="R15" s="192">
        <f t="shared" si="3"/>
        <v>3.218143450818193</v>
      </c>
      <c r="S15" s="57">
        <f t="shared" si="4"/>
        <v>-7.8185661056925204E-2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160780.5199999999</v>
      </c>
      <c r="F16" s="181">
        <f t="shared" ref="F16:F17" si="8">F8+F12</f>
        <v>184980.76999999996</v>
      </c>
      <c r="G16" s="245">
        <f>E16/E15</f>
        <v>0.96488225239925018</v>
      </c>
      <c r="H16" s="246">
        <f>F16/F15</f>
        <v>0.98235188656129291</v>
      </c>
      <c r="I16" s="207">
        <f t="shared" si="0"/>
        <v>0.15051730147408451</v>
      </c>
      <c r="J16" s="3"/>
      <c r="K16" s="180">
        <f t="shared" ref="K16:L18" si="9">K8+K12</f>
        <v>57078.843999999997</v>
      </c>
      <c r="L16" s="181">
        <f t="shared" si="9"/>
        <v>59883.772999999986</v>
      </c>
      <c r="M16" s="250">
        <f>K16/K15</f>
        <v>0.98119227073685178</v>
      </c>
      <c r="N16" s="246">
        <f>L16/L15</f>
        <v>0.98819865145455887</v>
      </c>
      <c r="O16" s="207">
        <f t="shared" si="1"/>
        <v>4.914130706641482E-2</v>
      </c>
      <c r="P16" s="3"/>
      <c r="Q16" s="189">
        <f t="shared" si="2"/>
        <v>3.550109428679546</v>
      </c>
      <c r="R16" s="190">
        <f t="shared" si="3"/>
        <v>3.2372972066231531</v>
      </c>
      <c r="S16" s="182">
        <f t="shared" si="4"/>
        <v>-8.8113402795232318E-2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5817.07</v>
      </c>
      <c r="F17" s="140">
        <f t="shared" si="8"/>
        <v>3320.7900000000004</v>
      </c>
      <c r="G17" s="248">
        <f>E17/E15</f>
        <v>3.4909624648334941E-2</v>
      </c>
      <c r="H17" s="215">
        <f>F17/F15</f>
        <v>1.763526187816105E-2</v>
      </c>
      <c r="I17" s="182">
        <f t="shared" si="0"/>
        <v>-0.42913012908560483</v>
      </c>
      <c r="K17" s="19">
        <f t="shared" si="9"/>
        <v>1070.9280000000001</v>
      </c>
      <c r="L17" s="140">
        <f t="shared" si="9"/>
        <v>712.93299999999999</v>
      </c>
      <c r="M17" s="247">
        <f>K17/K15</f>
        <v>1.8409382574665938E-2</v>
      </c>
      <c r="N17" s="215">
        <f>L17/L15</f>
        <v>1.1764780238169917E-2</v>
      </c>
      <c r="O17" s="182">
        <f t="shared" si="1"/>
        <v>-0.33428484454603863</v>
      </c>
      <c r="Q17" s="189">
        <f t="shared" si="2"/>
        <v>1.8410093053719487</v>
      </c>
      <c r="R17" s="190">
        <f t="shared" si="3"/>
        <v>2.1468777007880653</v>
      </c>
      <c r="S17" s="182">
        <f t="shared" si="4"/>
        <v>0.16614168897659121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34.68</v>
      </c>
      <c r="F18" s="142">
        <f>F10+F14</f>
        <v>2.42</v>
      </c>
      <c r="G18" s="249">
        <f>E18/E15</f>
        <v>2.0812295241491951E-4</v>
      </c>
      <c r="H18" s="221">
        <f>F18/F15</f>
        <v>1.2851560545879063E-5</v>
      </c>
      <c r="I18" s="208">
        <f t="shared" si="0"/>
        <v>-0.93021914648212223</v>
      </c>
      <c r="K18" s="21">
        <f t="shared" si="9"/>
        <v>23.172999999999998</v>
      </c>
      <c r="L18" s="142">
        <f t="shared" si="9"/>
        <v>2.2159999999999997</v>
      </c>
      <c r="M18" s="249">
        <f>K18/K15</f>
        <v>3.9834668848207696E-4</v>
      </c>
      <c r="N18" s="221">
        <f>L18/L15</f>
        <v>3.6568307271208558E-5</v>
      </c>
      <c r="O18" s="208">
        <f t="shared" si="1"/>
        <v>-0.90437146679325076</v>
      </c>
      <c r="Q18" s="193">
        <f t="shared" si="2"/>
        <v>6.6819492502883504</v>
      </c>
      <c r="R18" s="194">
        <f t="shared" si="3"/>
        <v>9.1570247933884286</v>
      </c>
      <c r="S18" s="186">
        <f t="shared" si="4"/>
        <v>0.37041220314465417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workbookViewId="0">
      <selection activeCell="F20" sqref="F20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144</v>
      </c>
    </row>
    <row r="3" spans="1:16" ht="8.25" customHeight="1" thickBot="1" x14ac:dyDescent="0.3"/>
    <row r="4" spans="1:16" x14ac:dyDescent="0.25">
      <c r="A4" s="365" t="s">
        <v>3</v>
      </c>
      <c r="B4" s="353" t="s">
        <v>1</v>
      </c>
      <c r="C4" s="351"/>
      <c r="D4" s="353" t="s">
        <v>104</v>
      </c>
      <c r="E4" s="351"/>
      <c r="F4" s="130" t="s">
        <v>0</v>
      </c>
      <c r="H4" s="363" t="s">
        <v>19</v>
      </c>
      <c r="I4" s="364"/>
      <c r="J4" s="353" t="s">
        <v>104</v>
      </c>
      <c r="K4" s="354"/>
      <c r="L4" s="130" t="s">
        <v>0</v>
      </c>
      <c r="N4" s="361" t="s">
        <v>22</v>
      </c>
      <c r="O4" s="351"/>
      <c r="P4" s="130" t="s">
        <v>0</v>
      </c>
    </row>
    <row r="5" spans="1:16" x14ac:dyDescent="0.25">
      <c r="A5" s="366"/>
      <c r="B5" s="356" t="s">
        <v>158</v>
      </c>
      <c r="C5" s="358"/>
      <c r="D5" s="356" t="str">
        <f>B5</f>
        <v>jan-mar</v>
      </c>
      <c r="E5" s="358"/>
      <c r="F5" s="131" t="s">
        <v>151</v>
      </c>
      <c r="H5" s="359" t="str">
        <f>B5</f>
        <v>jan-mar</v>
      </c>
      <c r="I5" s="358"/>
      <c r="J5" s="356" t="str">
        <f>B5</f>
        <v>jan-mar</v>
      </c>
      <c r="K5" s="357"/>
      <c r="L5" s="131" t="str">
        <f>F5</f>
        <v>2024/2023</v>
      </c>
      <c r="N5" s="359" t="str">
        <f>B5</f>
        <v>jan-mar</v>
      </c>
      <c r="O5" s="357"/>
      <c r="P5" s="131" t="str">
        <f>L5</f>
        <v>2024/2023</v>
      </c>
    </row>
    <row r="6" spans="1:16" ht="19.5" customHeight="1" thickBot="1" x14ac:dyDescent="0.3">
      <c r="A6" s="367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165</v>
      </c>
      <c r="B7" s="39">
        <v>22163.630000000005</v>
      </c>
      <c r="C7" s="147">
        <v>25547.350000000002</v>
      </c>
      <c r="D7" s="247">
        <f>B7/$B$33</f>
        <v>0.13300923044497923</v>
      </c>
      <c r="E7" s="246">
        <f>C7/$C$33</f>
        <v>0.13567079145114191</v>
      </c>
      <c r="F7" s="52">
        <f>(C7-B7)/B7</f>
        <v>0.15266993718989158</v>
      </c>
      <c r="H7" s="39">
        <v>8415.1719999999987</v>
      </c>
      <c r="I7" s="147">
        <v>8621.1810000000005</v>
      </c>
      <c r="J7" s="247">
        <f>H7/$H$33</f>
        <v>0.14465783019924464</v>
      </c>
      <c r="K7" s="246">
        <f>I7/$I$33</f>
        <v>0.14226624361403659</v>
      </c>
      <c r="L7" s="52">
        <f t="shared" ref="L7:L33" si="0">(I7-H7)/H7</f>
        <v>2.4480664209834555E-2</v>
      </c>
      <c r="N7" s="27">
        <f t="shared" ref="N7:N33" si="1">(H7/B7)*10</f>
        <v>3.7968383337927936</v>
      </c>
      <c r="O7" s="151">
        <f t="shared" ref="O7:O33" si="2">(I7/C7)*10</f>
        <v>3.3745891452538128</v>
      </c>
      <c r="P7" s="61">
        <f>(O7-N7)/N7</f>
        <v>-0.11121073678087878</v>
      </c>
    </row>
    <row r="8" spans="1:16" ht="20.100000000000001" customHeight="1" x14ac:dyDescent="0.25">
      <c r="A8" s="8" t="s">
        <v>166</v>
      </c>
      <c r="B8" s="19">
        <v>14121.510000000002</v>
      </c>
      <c r="C8" s="140">
        <v>18250.16</v>
      </c>
      <c r="D8" s="247">
        <f t="shared" ref="D8:D32" si="3">B8/$B$33</f>
        <v>8.4746549992987544E-2</v>
      </c>
      <c r="E8" s="215">
        <f t="shared" ref="E8:E32" si="4">C8/$C$33</f>
        <v>9.6918610004950487E-2</v>
      </c>
      <c r="F8" s="52">
        <f t="shared" ref="F8:F33" si="5">(C8-B8)/B8</f>
        <v>0.29236604300814839</v>
      </c>
      <c r="H8" s="19">
        <v>6694.2870000000012</v>
      </c>
      <c r="I8" s="140">
        <v>7360.9679999999998</v>
      </c>
      <c r="J8" s="247">
        <f t="shared" ref="J8:J32" si="6">H8/$H$33</f>
        <v>0.11507560774170879</v>
      </c>
      <c r="K8" s="215">
        <f t="shared" ref="K8:K32" si="7">I8/$I$33</f>
        <v>0.12147027961982558</v>
      </c>
      <c r="L8" s="52">
        <f t="shared" si="0"/>
        <v>9.9589545533377719E-2</v>
      </c>
      <c r="N8" s="27">
        <f t="shared" si="1"/>
        <v>4.7404895085582215</v>
      </c>
      <c r="O8" s="152">
        <f t="shared" si="2"/>
        <v>4.0333717622201668</v>
      </c>
      <c r="P8" s="52">
        <f t="shared" ref="P8:P71" si="8">(O8-N8)/N8</f>
        <v>-0.14916555454061503</v>
      </c>
    </row>
    <row r="9" spans="1:16" ht="20.100000000000001" customHeight="1" x14ac:dyDescent="0.25">
      <c r="A9" s="8" t="s">
        <v>168</v>
      </c>
      <c r="B9" s="19">
        <v>15806.82</v>
      </c>
      <c r="C9" s="140">
        <v>12513.010000000002</v>
      </c>
      <c r="D9" s="247">
        <f t="shared" si="3"/>
        <v>9.4860497309434688E-2</v>
      </c>
      <c r="E9" s="215">
        <f t="shared" si="4"/>
        <v>6.6451118027351305E-2</v>
      </c>
      <c r="F9" s="52">
        <f t="shared" si="5"/>
        <v>-0.20837904145172764</v>
      </c>
      <c r="H9" s="19">
        <v>6392.3069999999998</v>
      </c>
      <c r="I9" s="140">
        <v>5286.0440000000008</v>
      </c>
      <c r="J9" s="247">
        <f t="shared" si="6"/>
        <v>0.10988453481253181</v>
      </c>
      <c r="K9" s="215">
        <f t="shared" si="7"/>
        <v>8.7230000560075988E-2</v>
      </c>
      <c r="L9" s="52">
        <f t="shared" si="0"/>
        <v>-0.17306161922448329</v>
      </c>
      <c r="N9" s="27">
        <f t="shared" si="1"/>
        <v>4.0440183414500828</v>
      </c>
      <c r="O9" s="152">
        <f t="shared" si="2"/>
        <v>4.2244384045085877</v>
      </c>
      <c r="P9" s="52">
        <f t="shared" si="8"/>
        <v>4.4614056570725348E-2</v>
      </c>
    </row>
    <row r="10" spans="1:16" ht="20.100000000000001" customHeight="1" x14ac:dyDescent="0.25">
      <c r="A10" s="8" t="s">
        <v>173</v>
      </c>
      <c r="B10" s="19">
        <v>4390.0800000000008</v>
      </c>
      <c r="C10" s="140">
        <v>24979.050000000003</v>
      </c>
      <c r="D10" s="247">
        <f t="shared" si="3"/>
        <v>2.6345917270406263E-2</v>
      </c>
      <c r="E10" s="215">
        <f t="shared" si="4"/>
        <v>0.13265279894774396</v>
      </c>
      <c r="F10" s="52">
        <f t="shared" si="5"/>
        <v>4.6898849223704344</v>
      </c>
      <c r="H10" s="19">
        <v>862.93099999999993</v>
      </c>
      <c r="I10" s="140">
        <v>5065.6689999999999</v>
      </c>
      <c r="J10" s="247">
        <f t="shared" si="6"/>
        <v>1.4833888846438834E-2</v>
      </c>
      <c r="K10" s="215">
        <f t="shared" si="7"/>
        <v>8.3593384714005306E-2</v>
      </c>
      <c r="L10" s="52">
        <f t="shared" si="0"/>
        <v>4.8703059688433958</v>
      </c>
      <c r="N10" s="27">
        <f t="shared" si="1"/>
        <v>1.9656384393906257</v>
      </c>
      <c r="O10" s="152">
        <f t="shared" si="2"/>
        <v>2.027967036376483</v>
      </c>
      <c r="P10" s="52">
        <f t="shared" si="8"/>
        <v>3.170908532149995E-2</v>
      </c>
    </row>
    <row r="11" spans="1:16" ht="20.100000000000001" customHeight="1" x14ac:dyDescent="0.25">
      <c r="A11" s="8" t="s">
        <v>169</v>
      </c>
      <c r="B11" s="19">
        <v>15680.670000000002</v>
      </c>
      <c r="C11" s="140">
        <v>16174.87</v>
      </c>
      <c r="D11" s="247">
        <f t="shared" si="3"/>
        <v>9.4103441068167634E-2</v>
      </c>
      <c r="E11" s="215">
        <f t="shared" si="4"/>
        <v>8.5897653358149931E-2</v>
      </c>
      <c r="F11" s="52">
        <f t="shared" si="5"/>
        <v>3.1516510455229199E-2</v>
      </c>
      <c r="H11" s="19">
        <v>4241.1170000000002</v>
      </c>
      <c r="I11" s="140">
        <v>4017.7290000000003</v>
      </c>
      <c r="J11" s="247">
        <f t="shared" si="6"/>
        <v>7.2905317067925635E-2</v>
      </c>
      <c r="K11" s="215">
        <f t="shared" si="7"/>
        <v>6.6300337817890562E-2</v>
      </c>
      <c r="L11" s="52">
        <f t="shared" si="0"/>
        <v>-5.267197297315776E-2</v>
      </c>
      <c r="N11" s="27">
        <f t="shared" si="1"/>
        <v>2.7046784352964508</v>
      </c>
      <c r="O11" s="152">
        <f t="shared" si="2"/>
        <v>2.4839327920409868</v>
      </c>
      <c r="P11" s="52">
        <f t="shared" si="8"/>
        <v>-8.1616224825362196E-2</v>
      </c>
    </row>
    <row r="12" spans="1:16" ht="20.100000000000001" customHeight="1" x14ac:dyDescent="0.25">
      <c r="A12" s="8" t="s">
        <v>167</v>
      </c>
      <c r="B12" s="19">
        <v>10525.2</v>
      </c>
      <c r="C12" s="140">
        <v>10292.709999999999</v>
      </c>
      <c r="D12" s="247">
        <f t="shared" si="3"/>
        <v>6.3164235834991617E-2</v>
      </c>
      <c r="E12" s="215">
        <f t="shared" si="4"/>
        <v>5.4660076754617704E-2</v>
      </c>
      <c r="F12" s="52">
        <f t="shared" si="5"/>
        <v>-2.2088891422490934E-2</v>
      </c>
      <c r="H12" s="19">
        <v>3798.3039999999996</v>
      </c>
      <c r="I12" s="140">
        <v>3938.2829999999999</v>
      </c>
      <c r="J12" s="247">
        <f t="shared" si="6"/>
        <v>6.529330773953422E-2</v>
      </c>
      <c r="K12" s="215">
        <f t="shared" si="7"/>
        <v>6.4989324397552811E-2</v>
      </c>
      <c r="L12" s="52">
        <f t="shared" si="0"/>
        <v>3.6853027035224216E-2</v>
      </c>
      <c r="N12" s="27">
        <f t="shared" si="1"/>
        <v>3.608771329760954</v>
      </c>
      <c r="O12" s="152">
        <f t="shared" si="2"/>
        <v>3.8262838455567101</v>
      </c>
      <c r="P12" s="52">
        <f t="shared" si="8"/>
        <v>6.0273288584944539E-2</v>
      </c>
    </row>
    <row r="13" spans="1:16" ht="20.100000000000001" customHeight="1" x14ac:dyDescent="0.25">
      <c r="A13" s="8" t="s">
        <v>174</v>
      </c>
      <c r="B13" s="19">
        <v>9232.0599999999977</v>
      </c>
      <c r="C13" s="140">
        <v>6737.3300000000017</v>
      </c>
      <c r="D13" s="247">
        <f t="shared" si="3"/>
        <v>5.5403794235054198E-2</v>
      </c>
      <c r="E13" s="215">
        <f t="shared" si="4"/>
        <v>3.5779010087837765E-2</v>
      </c>
      <c r="F13" s="52">
        <f t="shared" si="5"/>
        <v>-0.27022463025586885</v>
      </c>
      <c r="H13" s="19">
        <v>4483.6369999999997</v>
      </c>
      <c r="I13" s="140">
        <v>3179.7690000000007</v>
      </c>
      <c r="J13" s="247">
        <f t="shared" si="6"/>
        <v>7.7074265365110847E-2</v>
      </c>
      <c r="K13" s="215">
        <f t="shared" si="7"/>
        <v>5.2472369062934829E-2</v>
      </c>
      <c r="L13" s="52">
        <f t="shared" si="0"/>
        <v>-0.29080587924490747</v>
      </c>
      <c r="N13" s="27">
        <f t="shared" si="1"/>
        <v>4.8565943028966458</v>
      </c>
      <c r="O13" s="152">
        <f t="shared" si="2"/>
        <v>4.7196278050800542</v>
      </c>
      <c r="P13" s="52">
        <f t="shared" si="8"/>
        <v>-2.8202169931076999E-2</v>
      </c>
    </row>
    <row r="14" spans="1:16" ht="20.100000000000001" customHeight="1" x14ac:dyDescent="0.25">
      <c r="A14" s="8" t="s">
        <v>172</v>
      </c>
      <c r="B14" s="19">
        <v>10666.9</v>
      </c>
      <c r="C14" s="140">
        <v>13039.689999999999</v>
      </c>
      <c r="D14" s="247">
        <f t="shared" si="3"/>
        <v>6.4014611335487401E-2</v>
      </c>
      <c r="E14" s="215">
        <f t="shared" si="4"/>
        <v>6.9248084931608972E-2</v>
      </c>
      <c r="F14" s="52">
        <f t="shared" si="5"/>
        <v>0.22244419653320074</v>
      </c>
      <c r="H14" s="19">
        <v>2496.0509999999999</v>
      </c>
      <c r="I14" s="140">
        <v>2789.29</v>
      </c>
      <c r="J14" s="247">
        <f t="shared" si="6"/>
        <v>4.2907420279306802E-2</v>
      </c>
      <c r="K14" s="215">
        <f t="shared" si="7"/>
        <v>4.6028706583262323E-2</v>
      </c>
      <c r="L14" s="52">
        <f t="shared" si="0"/>
        <v>0.11748117326128354</v>
      </c>
      <c r="N14" s="27">
        <f t="shared" si="1"/>
        <v>2.3399966250738267</v>
      </c>
      <c r="O14" s="152">
        <f t="shared" si="2"/>
        <v>2.1390769259085149</v>
      </c>
      <c r="P14" s="52">
        <f t="shared" si="8"/>
        <v>-8.5863243139922357E-2</v>
      </c>
    </row>
    <row r="15" spans="1:16" ht="20.100000000000001" customHeight="1" x14ac:dyDescent="0.25">
      <c r="A15" s="8" t="s">
        <v>164</v>
      </c>
      <c r="B15" s="19">
        <v>12253.629999999997</v>
      </c>
      <c r="C15" s="140">
        <v>10143.140000000001</v>
      </c>
      <c r="D15" s="247">
        <f t="shared" si="3"/>
        <v>7.3536956557094219E-2</v>
      </c>
      <c r="E15" s="215">
        <f t="shared" si="4"/>
        <v>5.3865775965011464E-2</v>
      </c>
      <c r="F15" s="52">
        <f t="shared" si="5"/>
        <v>-0.17223386049684841</v>
      </c>
      <c r="H15" s="19">
        <v>3043.6659999999997</v>
      </c>
      <c r="I15" s="140">
        <v>2717.0450000000005</v>
      </c>
      <c r="J15" s="247">
        <f t="shared" si="6"/>
        <v>5.2320988734539726E-2</v>
      </c>
      <c r="K15" s="215">
        <f t="shared" si="7"/>
        <v>4.4836523659612305E-2</v>
      </c>
      <c r="L15" s="52">
        <f t="shared" si="0"/>
        <v>-0.10731170897200916</v>
      </c>
      <c r="N15" s="27">
        <f t="shared" si="1"/>
        <v>2.4838892638344721</v>
      </c>
      <c r="O15" s="152">
        <f t="shared" si="2"/>
        <v>2.6787020587313197</v>
      </c>
      <c r="P15" s="52">
        <f t="shared" si="8"/>
        <v>7.8430547501988038E-2</v>
      </c>
    </row>
    <row r="16" spans="1:16" ht="20.100000000000001" customHeight="1" x14ac:dyDescent="0.25">
      <c r="A16" s="8" t="s">
        <v>176</v>
      </c>
      <c r="B16" s="19">
        <v>6834.0599999999995</v>
      </c>
      <c r="C16" s="140">
        <v>7084.3700000000008</v>
      </c>
      <c r="D16" s="247">
        <f t="shared" si="3"/>
        <v>4.1012824226663885E-2</v>
      </c>
      <c r="E16" s="215">
        <f t="shared" si="4"/>
        <v>3.7621987596863325E-2</v>
      </c>
      <c r="F16" s="52">
        <f t="shared" si="5"/>
        <v>3.6626836755896397E-2</v>
      </c>
      <c r="H16" s="19">
        <v>1737.1889999999999</v>
      </c>
      <c r="I16" s="140">
        <v>1767.7179999999996</v>
      </c>
      <c r="J16" s="247">
        <f t="shared" si="6"/>
        <v>2.9862490200556278E-2</v>
      </c>
      <c r="K16" s="215">
        <f t="shared" si="7"/>
        <v>2.9170782939010032E-2</v>
      </c>
      <c r="L16" s="52">
        <f t="shared" si="0"/>
        <v>1.7573793064542643E-2</v>
      </c>
      <c r="N16" s="27">
        <f t="shared" si="1"/>
        <v>2.5419574893986887</v>
      </c>
      <c r="O16" s="152">
        <f t="shared" si="2"/>
        <v>2.495236697123385</v>
      </c>
      <c r="P16" s="52">
        <f t="shared" si="8"/>
        <v>-1.8379847999092893E-2</v>
      </c>
    </row>
    <row r="17" spans="1:16" ht="20.100000000000001" customHeight="1" x14ac:dyDescent="0.25">
      <c r="A17" s="8" t="s">
        <v>170</v>
      </c>
      <c r="B17" s="19">
        <v>2887.9499999999994</v>
      </c>
      <c r="C17" s="140">
        <v>4248.920000000001</v>
      </c>
      <c r="D17" s="247">
        <f t="shared" si="3"/>
        <v>1.7331276828911942E-2</v>
      </c>
      <c r="E17" s="215">
        <f t="shared" si="4"/>
        <v>2.2564153981238209E-2</v>
      </c>
      <c r="F17" s="52">
        <f t="shared" si="5"/>
        <v>0.47125815890164369</v>
      </c>
      <c r="H17" s="19">
        <v>1001.184</v>
      </c>
      <c r="I17" s="140">
        <v>1458.1330000000003</v>
      </c>
      <c r="J17" s="247">
        <f t="shared" si="6"/>
        <v>1.7210474731853435E-2</v>
      </c>
      <c r="K17" s="215">
        <f t="shared" si="7"/>
        <v>2.4062028694173804E-2</v>
      </c>
      <c r="L17" s="52">
        <f t="shared" si="0"/>
        <v>0.45640861220315176</v>
      </c>
      <c r="N17" s="27">
        <f t="shared" si="1"/>
        <v>3.4667636212538309</v>
      </c>
      <c r="O17" s="152">
        <f t="shared" si="2"/>
        <v>3.4317732506142735</v>
      </c>
      <c r="P17" s="52">
        <f t="shared" si="8"/>
        <v>-1.0093093865713956E-2</v>
      </c>
    </row>
    <row r="18" spans="1:16" ht="20.100000000000001" customHeight="1" x14ac:dyDescent="0.25">
      <c r="A18" s="8" t="s">
        <v>184</v>
      </c>
      <c r="B18" s="19">
        <v>2009.5299999999997</v>
      </c>
      <c r="C18" s="140">
        <v>4199.51</v>
      </c>
      <c r="D18" s="247">
        <f t="shared" si="3"/>
        <v>1.2059668874462307E-2</v>
      </c>
      <c r="E18" s="215">
        <f t="shared" si="4"/>
        <v>2.2301759102489493E-2</v>
      </c>
      <c r="F18" s="52">
        <f t="shared" si="5"/>
        <v>1.0897971167387404</v>
      </c>
      <c r="H18" s="19">
        <v>627.1690000000001</v>
      </c>
      <c r="I18" s="140">
        <v>1175.4180000000001</v>
      </c>
      <c r="J18" s="247">
        <f t="shared" si="6"/>
        <v>1.0781111391214591E-2</v>
      </c>
      <c r="K18" s="215">
        <f t="shared" si="7"/>
        <v>1.9396681676944683E-2</v>
      </c>
      <c r="L18" s="52">
        <f t="shared" si="0"/>
        <v>0.87416469882918313</v>
      </c>
      <c r="N18" s="27">
        <f t="shared" si="1"/>
        <v>3.1209735609819225</v>
      </c>
      <c r="O18" s="152">
        <f t="shared" si="2"/>
        <v>2.7989408288109807</v>
      </c>
      <c r="P18" s="52">
        <f t="shared" si="8"/>
        <v>-0.10318342205680961</v>
      </c>
    </row>
    <row r="19" spans="1:16" ht="20.100000000000001" customHeight="1" x14ac:dyDescent="0.25">
      <c r="A19" s="8" t="s">
        <v>177</v>
      </c>
      <c r="B19" s="19">
        <v>3586.5399999999991</v>
      </c>
      <c r="C19" s="140">
        <v>2772.9</v>
      </c>
      <c r="D19" s="247">
        <f t="shared" si="3"/>
        <v>2.1523682057503015E-2</v>
      </c>
      <c r="E19" s="215">
        <f t="shared" si="4"/>
        <v>1.4725657949449605E-2</v>
      </c>
      <c r="F19" s="52">
        <f t="shared" si="5"/>
        <v>-0.22685931287536154</v>
      </c>
      <c r="H19" s="19">
        <v>1260.1119999999999</v>
      </c>
      <c r="I19" s="140">
        <v>1148.846</v>
      </c>
      <c r="J19" s="247">
        <f t="shared" si="6"/>
        <v>2.166147854470836E-2</v>
      </c>
      <c r="K19" s="215">
        <f t="shared" si="7"/>
        <v>1.8958192028564469E-2</v>
      </c>
      <c r="L19" s="52">
        <f t="shared" si="0"/>
        <v>-8.8298500450753478E-2</v>
      </c>
      <c r="N19" s="27">
        <f t="shared" si="1"/>
        <v>3.5134475009340482</v>
      </c>
      <c r="O19" s="152">
        <f t="shared" si="2"/>
        <v>4.1431209203361101</v>
      </c>
      <c r="P19" s="52">
        <f t="shared" si="8"/>
        <v>0.17921810963011786</v>
      </c>
    </row>
    <row r="20" spans="1:16" ht="20.100000000000001" customHeight="1" x14ac:dyDescent="0.25">
      <c r="A20" s="8" t="s">
        <v>180</v>
      </c>
      <c r="B20" s="19">
        <v>2866.2899999999995</v>
      </c>
      <c r="C20" s="140">
        <v>2553.6099999999997</v>
      </c>
      <c r="D20" s="247">
        <f t="shared" si="3"/>
        <v>1.7201290002230654E-2</v>
      </c>
      <c r="E20" s="215">
        <f t="shared" si="4"/>
        <v>1.3561104762629016E-2</v>
      </c>
      <c r="F20" s="52">
        <f t="shared" si="5"/>
        <v>-0.1090887523593216</v>
      </c>
      <c r="H20" s="19">
        <v>1141.9479999999999</v>
      </c>
      <c r="I20" s="140">
        <v>1118.9780000000001</v>
      </c>
      <c r="J20" s="247">
        <f t="shared" si="6"/>
        <v>1.963022501267556E-2</v>
      </c>
      <c r="K20" s="215">
        <f t="shared" si="7"/>
        <v>1.8465311973701447E-2</v>
      </c>
      <c r="L20" s="52">
        <f t="shared" si="0"/>
        <v>-2.0114751284646765E-2</v>
      </c>
      <c r="N20" s="27">
        <f t="shared" si="1"/>
        <v>3.984063022234317</v>
      </c>
      <c r="O20" s="152">
        <f t="shared" si="2"/>
        <v>4.3819455594237189</v>
      </c>
      <c r="P20" s="52">
        <f t="shared" si="8"/>
        <v>9.9868534952608237E-2</v>
      </c>
    </row>
    <row r="21" spans="1:16" ht="20.100000000000001" customHeight="1" x14ac:dyDescent="0.25">
      <c r="A21" s="8" t="s">
        <v>188</v>
      </c>
      <c r="B21" s="19">
        <v>3183.6200000000008</v>
      </c>
      <c r="C21" s="140">
        <v>4914.3099999999995</v>
      </c>
      <c r="D21" s="247">
        <f t="shared" si="3"/>
        <v>1.9105663026735456E-2</v>
      </c>
      <c r="E21" s="215">
        <f t="shared" si="4"/>
        <v>2.6097748969511947E-2</v>
      </c>
      <c r="F21" s="52">
        <f t="shared" si="5"/>
        <v>0.54362329675023979</v>
      </c>
      <c r="H21" s="19">
        <v>703.56</v>
      </c>
      <c r="I21" s="140">
        <v>1083.9479999999999</v>
      </c>
      <c r="J21" s="247">
        <f t="shared" si="6"/>
        <v>1.2094281972487379E-2</v>
      </c>
      <c r="K21" s="215">
        <f t="shared" si="7"/>
        <v>1.7887248885384462E-2</v>
      </c>
      <c r="L21" s="52">
        <f t="shared" si="0"/>
        <v>0.54066177724714304</v>
      </c>
      <c r="N21" s="27">
        <f t="shared" si="1"/>
        <v>2.209937115610531</v>
      </c>
      <c r="O21" s="152">
        <f t="shared" si="2"/>
        <v>2.2056972392868985</v>
      </c>
      <c r="P21" s="52">
        <f t="shared" si="8"/>
        <v>-1.9185506653935243E-3</v>
      </c>
    </row>
    <row r="22" spans="1:16" ht="20.100000000000001" customHeight="1" x14ac:dyDescent="0.25">
      <c r="A22" s="8" t="s">
        <v>181</v>
      </c>
      <c r="B22" s="19">
        <v>2074.38</v>
      </c>
      <c r="C22" s="140">
        <v>2142.3000000000002</v>
      </c>
      <c r="D22" s="247">
        <f t="shared" si="3"/>
        <v>1.244884919349655E-2</v>
      </c>
      <c r="E22" s="215">
        <f t="shared" si="4"/>
        <v>1.1376817420428393E-2</v>
      </c>
      <c r="F22" s="52">
        <f t="shared" si="5"/>
        <v>3.274231336592142E-2</v>
      </c>
      <c r="H22" s="19">
        <v>748.45499999999993</v>
      </c>
      <c r="I22" s="140">
        <v>973.90800000000002</v>
      </c>
      <c r="J22" s="247">
        <f t="shared" si="6"/>
        <v>1.2866032482969527E-2</v>
      </c>
      <c r="K22" s="215">
        <f t="shared" si="7"/>
        <v>1.6071374999047015E-2</v>
      </c>
      <c r="L22" s="52">
        <f t="shared" si="0"/>
        <v>0.30122452251638387</v>
      </c>
      <c r="N22" s="27">
        <f t="shared" si="1"/>
        <v>3.6080901281346711</v>
      </c>
      <c r="O22" s="152">
        <f t="shared" si="2"/>
        <v>4.5460859823554127</v>
      </c>
      <c r="P22" s="52">
        <f t="shared" si="8"/>
        <v>0.25997018392267035</v>
      </c>
    </row>
    <row r="23" spans="1:16" ht="20.100000000000001" customHeight="1" x14ac:dyDescent="0.25">
      <c r="A23" s="8" t="s">
        <v>171</v>
      </c>
      <c r="B23" s="19">
        <v>3147.75</v>
      </c>
      <c r="C23" s="140">
        <v>2575.1399999999994</v>
      </c>
      <c r="D23" s="247">
        <f t="shared" si="3"/>
        <v>1.8890398600463158E-2</v>
      </c>
      <c r="E23" s="215">
        <f t="shared" si="4"/>
        <v>1.3675441166989667E-2</v>
      </c>
      <c r="F23" s="52">
        <f t="shared" si="5"/>
        <v>-0.18191088873004546</v>
      </c>
      <c r="H23" s="19">
        <v>1153.3609999999999</v>
      </c>
      <c r="I23" s="140">
        <v>881.70299999999997</v>
      </c>
      <c r="J23" s="247">
        <f t="shared" si="6"/>
        <v>1.9826415870814167E-2</v>
      </c>
      <c r="K23" s="215">
        <f t="shared" si="7"/>
        <v>1.4549813278856677E-2</v>
      </c>
      <c r="L23" s="52">
        <f t="shared" si="0"/>
        <v>-0.23553596835682838</v>
      </c>
      <c r="N23" s="27">
        <f t="shared" si="1"/>
        <v>3.6640806925581759</v>
      </c>
      <c r="O23" s="152">
        <f t="shared" si="2"/>
        <v>3.423903166429787</v>
      </c>
      <c r="P23" s="52">
        <f t="shared" si="8"/>
        <v>-6.5549191265409215E-2</v>
      </c>
    </row>
    <row r="24" spans="1:16" ht="20.100000000000001" customHeight="1" x14ac:dyDescent="0.25">
      <c r="A24" s="8" t="s">
        <v>179</v>
      </c>
      <c r="B24" s="19">
        <v>3776.99</v>
      </c>
      <c r="C24" s="140">
        <v>2617.44</v>
      </c>
      <c r="D24" s="247">
        <f t="shared" si="3"/>
        <v>2.2666617936609748E-2</v>
      </c>
      <c r="E24" s="215">
        <f t="shared" si="4"/>
        <v>1.3900077948432102E-2</v>
      </c>
      <c r="F24" s="52">
        <f t="shared" ref="F24:F25" si="9">(C24-B24)/B24</f>
        <v>-0.30700372518857605</v>
      </c>
      <c r="H24" s="19">
        <v>1072.7150000000001</v>
      </c>
      <c r="I24" s="140">
        <v>795.53200000000004</v>
      </c>
      <c r="J24" s="247">
        <f t="shared" si="6"/>
        <v>1.8440101322014898E-2</v>
      </c>
      <c r="K24" s="215">
        <f t="shared" si="7"/>
        <v>1.3127824287039298E-2</v>
      </c>
      <c r="L24" s="52">
        <f t="shared" si="0"/>
        <v>-0.25839388840465555</v>
      </c>
      <c r="N24" s="27">
        <f t="shared" si="1"/>
        <v>2.840131956928666</v>
      </c>
      <c r="O24" s="152">
        <f t="shared" si="2"/>
        <v>3.0393514273488598</v>
      </c>
      <c r="P24" s="52">
        <f t="shared" ref="P24:P27" si="10">(O24-N24)/N24</f>
        <v>7.0144441681375513E-2</v>
      </c>
    </row>
    <row r="25" spans="1:16" ht="20.100000000000001" customHeight="1" x14ac:dyDescent="0.25">
      <c r="A25" s="8" t="s">
        <v>185</v>
      </c>
      <c r="B25" s="19">
        <v>2162.9</v>
      </c>
      <c r="C25" s="140">
        <v>2325.1400000000003</v>
      </c>
      <c r="D25" s="247">
        <f t="shared" si="3"/>
        <v>1.2980078828668657E-2</v>
      </c>
      <c r="E25" s="215">
        <f t="shared" si="4"/>
        <v>1.2347800614729438E-2</v>
      </c>
      <c r="F25" s="52">
        <f t="shared" si="9"/>
        <v>7.5010402700078707E-2</v>
      </c>
      <c r="H25" s="19">
        <v>739.39699999999993</v>
      </c>
      <c r="I25" s="140">
        <v>787.86800000000005</v>
      </c>
      <c r="J25" s="247">
        <f t="shared" si="6"/>
        <v>1.2710324361264498E-2</v>
      </c>
      <c r="K25" s="215">
        <f t="shared" si="7"/>
        <v>1.3001353390411797E-2</v>
      </c>
      <c r="L25" s="52">
        <f t="shared" si="0"/>
        <v>6.5554769629847187E-2</v>
      </c>
      <c r="N25" s="27">
        <f t="shared" si="1"/>
        <v>3.4185445466734472</v>
      </c>
      <c r="O25" s="152">
        <f t="shared" si="2"/>
        <v>3.3884755326560976</v>
      </c>
      <c r="P25" s="52">
        <f t="shared" si="10"/>
        <v>-8.7958526228975112E-3</v>
      </c>
    </row>
    <row r="26" spans="1:16" ht="20.100000000000001" customHeight="1" x14ac:dyDescent="0.25">
      <c r="A26" s="8" t="s">
        <v>175</v>
      </c>
      <c r="B26" s="19">
        <v>2824.7000000000003</v>
      </c>
      <c r="C26" s="140">
        <v>1310.71</v>
      </c>
      <c r="D26" s="247">
        <f t="shared" si="3"/>
        <v>1.6951698491534679E-2</v>
      </c>
      <c r="E26" s="215">
        <f t="shared" si="4"/>
        <v>6.9606069930120426E-3</v>
      </c>
      <c r="F26" s="52">
        <f t="shared" si="5"/>
        <v>-0.53598258222112083</v>
      </c>
      <c r="H26" s="19">
        <v>1220.8740000000003</v>
      </c>
      <c r="I26" s="140">
        <v>787.76400000000001</v>
      </c>
      <c r="J26" s="247">
        <f t="shared" si="6"/>
        <v>2.0986972552274944E-2</v>
      </c>
      <c r="K26" s="215">
        <f t="shared" si="7"/>
        <v>1.2999637188265495E-2</v>
      </c>
      <c r="L26" s="52">
        <f t="shared" si="0"/>
        <v>-0.35475405324382381</v>
      </c>
      <c r="N26" s="27">
        <f t="shared" si="1"/>
        <v>4.3221368640917621</v>
      </c>
      <c r="O26" s="152">
        <f t="shared" si="2"/>
        <v>6.0102082077652579</v>
      </c>
      <c r="P26" s="52">
        <f t="shared" si="10"/>
        <v>0.39056406512666525</v>
      </c>
    </row>
    <row r="27" spans="1:16" ht="20.100000000000001" customHeight="1" x14ac:dyDescent="0.25">
      <c r="A27" s="8" t="s">
        <v>182</v>
      </c>
      <c r="B27" s="19">
        <v>338.46</v>
      </c>
      <c r="C27" s="140">
        <v>343.66</v>
      </c>
      <c r="D27" s="247">
        <f t="shared" si="3"/>
        <v>2.0311791947622143E-3</v>
      </c>
      <c r="E27" s="215">
        <f t="shared" si="4"/>
        <v>1.8250278087590074E-3</v>
      </c>
      <c r="F27" s="52">
        <f t="shared" si="5"/>
        <v>1.5363706198664675E-2</v>
      </c>
      <c r="H27" s="19">
        <v>671.24599999999998</v>
      </c>
      <c r="I27" s="140">
        <v>717.68200000000002</v>
      </c>
      <c r="J27" s="247">
        <f t="shared" si="6"/>
        <v>1.1538800382205162E-2</v>
      </c>
      <c r="K27" s="215">
        <f t="shared" si="7"/>
        <v>1.1843147968869809E-2</v>
      </c>
      <c r="L27" s="52">
        <f t="shared" si="0"/>
        <v>6.9178810748965411E-2</v>
      </c>
      <c r="N27" s="27">
        <f t="shared" si="1"/>
        <v>19.832358328901496</v>
      </c>
      <c r="O27" s="152">
        <f t="shared" si="2"/>
        <v>20.88348949543153</v>
      </c>
      <c r="P27" s="52">
        <f t="shared" si="10"/>
        <v>5.3000815591266882E-2</v>
      </c>
    </row>
    <row r="28" spans="1:16" ht="20.100000000000001" customHeight="1" x14ac:dyDescent="0.25">
      <c r="A28" s="8" t="s">
        <v>186</v>
      </c>
      <c r="B28" s="19">
        <v>1296.2500000000002</v>
      </c>
      <c r="C28" s="140">
        <v>1131.5999999999999</v>
      </c>
      <c r="D28" s="247">
        <f t="shared" si="3"/>
        <v>7.7791054517831384E-3</v>
      </c>
      <c r="E28" s="215">
        <f t="shared" si="4"/>
        <v>6.0094321957507198E-3</v>
      </c>
      <c r="F28" s="52">
        <f t="shared" si="5"/>
        <v>-0.12702025072324033</v>
      </c>
      <c r="H28" s="19">
        <v>647.72799999999995</v>
      </c>
      <c r="I28" s="140">
        <v>706.96299999999997</v>
      </c>
      <c r="J28" s="247">
        <f t="shared" si="6"/>
        <v>1.1134523101761476E-2</v>
      </c>
      <c r="K28" s="215">
        <f t="shared" si="7"/>
        <v>1.1666263634194681E-2</v>
      </c>
      <c r="L28" s="52">
        <f t="shared" si="0"/>
        <v>9.1450423634612088E-2</v>
      </c>
      <c r="N28" s="27">
        <f t="shared" si="1"/>
        <v>4.9969373191899695</v>
      </c>
      <c r="O28" s="152">
        <f t="shared" si="2"/>
        <v>6.2474637681159422</v>
      </c>
      <c r="P28" s="52">
        <f t="shared" si="8"/>
        <v>0.25025858221665459</v>
      </c>
    </row>
    <row r="29" spans="1:16" ht="20.100000000000001" customHeight="1" x14ac:dyDescent="0.25">
      <c r="A29" s="8" t="s">
        <v>198</v>
      </c>
      <c r="B29" s="19">
        <v>436.13999999999993</v>
      </c>
      <c r="C29" s="140">
        <v>762.85</v>
      </c>
      <c r="D29" s="247">
        <f t="shared" si="3"/>
        <v>2.617380174920499E-3</v>
      </c>
      <c r="E29" s="215">
        <f t="shared" si="4"/>
        <v>4.0511623811668764E-3</v>
      </c>
      <c r="F29" s="52">
        <f>(C29-B29)/B29</f>
        <v>0.74909432750951566</v>
      </c>
      <c r="H29" s="19">
        <v>337.36799999999999</v>
      </c>
      <c r="I29" s="140">
        <v>648.04300000000001</v>
      </c>
      <c r="J29" s="247">
        <f t="shared" si="6"/>
        <v>5.7993969533431718E-3</v>
      </c>
      <c r="K29" s="215">
        <f t="shared" si="7"/>
        <v>1.0693969110539624E-2</v>
      </c>
      <c r="L29" s="52">
        <f t="shared" si="0"/>
        <v>0.92087868440397436</v>
      </c>
      <c r="N29" s="27">
        <f t="shared" si="1"/>
        <v>7.7353143486036604</v>
      </c>
      <c r="O29" s="152">
        <f t="shared" si="2"/>
        <v>8.495025234318673</v>
      </c>
      <c r="P29" s="52">
        <f>(O29-N29)/N29</f>
        <v>9.8213317711147927E-2</v>
      </c>
    </row>
    <row r="30" spans="1:16" ht="20.100000000000001" customHeight="1" x14ac:dyDescent="0.25">
      <c r="A30" s="8" t="s">
        <v>209</v>
      </c>
      <c r="B30" s="19">
        <v>3149.1099999999992</v>
      </c>
      <c r="C30" s="140">
        <v>1318.44</v>
      </c>
      <c r="D30" s="247">
        <f t="shared" si="3"/>
        <v>1.8898560284871583E-2</v>
      </c>
      <c r="E30" s="215">
        <f t="shared" si="4"/>
        <v>7.0016576388879292E-3</v>
      </c>
      <c r="F30" s="52">
        <f t="shared" si="5"/>
        <v>-0.58132932796885461</v>
      </c>
      <c r="H30" s="19">
        <v>770.60399999999981</v>
      </c>
      <c r="I30" s="140">
        <v>362.53999999999996</v>
      </c>
      <c r="J30" s="247">
        <f t="shared" si="6"/>
        <v>1.3246776486904688E-2</v>
      </c>
      <c r="K30" s="215">
        <f t="shared" si="7"/>
        <v>5.9826146742346332E-3</v>
      </c>
      <c r="L30" s="52">
        <f t="shared" si="0"/>
        <v>-0.52953786899626776</v>
      </c>
      <c r="N30" s="27">
        <f t="shared" si="1"/>
        <v>2.4470532944228687</v>
      </c>
      <c r="O30" s="152">
        <f t="shared" si="2"/>
        <v>2.7497648736385423</v>
      </c>
      <c r="P30" s="52">
        <f t="shared" si="8"/>
        <v>0.12370453063102059</v>
      </c>
    </row>
    <row r="31" spans="1:16" ht="20.100000000000001" customHeight="1" x14ac:dyDescent="0.25">
      <c r="A31" s="8" t="s">
        <v>178</v>
      </c>
      <c r="B31" s="19">
        <v>1193.5599999999997</v>
      </c>
      <c r="C31" s="140">
        <v>704.58</v>
      </c>
      <c r="D31" s="247">
        <f t="shared" si="3"/>
        <v>7.1628382665614495E-3</v>
      </c>
      <c r="E31" s="215">
        <f t="shared" si="4"/>
        <v>3.7417159212460613E-3</v>
      </c>
      <c r="F31" s="52">
        <f t="shared" si="5"/>
        <v>-0.40968195985120126</v>
      </c>
      <c r="H31" s="19">
        <v>386.60499999999996</v>
      </c>
      <c r="I31" s="140">
        <v>281.30699999999996</v>
      </c>
      <c r="J31" s="247">
        <f t="shared" si="6"/>
        <v>6.6457869719334286E-3</v>
      </c>
      <c r="K31" s="215">
        <f t="shared" si="7"/>
        <v>4.6421122804791801E-3</v>
      </c>
      <c r="L31" s="52">
        <f t="shared" si="0"/>
        <v>-0.27236585145044689</v>
      </c>
      <c r="N31" s="27">
        <f t="shared" si="1"/>
        <v>3.2390914574885219</v>
      </c>
      <c r="O31" s="152">
        <f t="shared" si="2"/>
        <v>3.9925487524482661</v>
      </c>
      <c r="P31" s="52">
        <f t="shared" si="8"/>
        <v>0.23261377606915387</v>
      </c>
    </row>
    <row r="32" spans="1:16" ht="20.100000000000001" customHeight="1" thickBot="1" x14ac:dyDescent="0.3">
      <c r="A32" s="8" t="s">
        <v>17</v>
      </c>
      <c r="B32" s="19">
        <f>B33-SUM(B7:B31)</f>
        <v>10023.540000000066</v>
      </c>
      <c r="C32" s="140">
        <f>C33-SUM(C7:C31)</f>
        <v>9621.1900000000314</v>
      </c>
      <c r="D32" s="247">
        <f t="shared" si="3"/>
        <v>6.0153654511218409E-2</v>
      </c>
      <c r="E32" s="215">
        <f t="shared" si="4"/>
        <v>5.1093928020002705E-2</v>
      </c>
      <c r="F32" s="52">
        <f t="shared" si="5"/>
        <v>-4.0140509241249324E-2</v>
      </c>
      <c r="H32" s="19">
        <f>H33-SUM(H7:H31)</f>
        <v>3525.9580000000133</v>
      </c>
      <c r="I32" s="140">
        <f>I33-SUM(I7:I31)</f>
        <v>2926.5929999999862</v>
      </c>
      <c r="J32" s="247">
        <f t="shared" si="6"/>
        <v>6.0611646874677093E-2</v>
      </c>
      <c r="K32" s="215">
        <f t="shared" si="7"/>
        <v>4.8294472961086438E-2</v>
      </c>
      <c r="L32" s="52">
        <f t="shared" si="0"/>
        <v>-0.16998642638398551</v>
      </c>
      <c r="N32" s="27">
        <f t="shared" si="1"/>
        <v>3.51767738742998</v>
      </c>
      <c r="O32" s="152">
        <f t="shared" si="2"/>
        <v>3.0418201906416735</v>
      </c>
      <c r="P32" s="52">
        <f t="shared" si="8"/>
        <v>-0.13527596319342078</v>
      </c>
    </row>
    <row r="33" spans="1:16" ht="26.25" customHeight="1" thickBot="1" x14ac:dyDescent="0.3">
      <c r="A33" s="12" t="s">
        <v>18</v>
      </c>
      <c r="B33" s="17">
        <v>166632.27000000005</v>
      </c>
      <c r="C33" s="145">
        <v>188303.98000000004</v>
      </c>
      <c r="D33" s="243">
        <f>SUM(D7:D32)</f>
        <v>1.0000000000000002</v>
      </c>
      <c r="E33" s="244">
        <f>SUM(E7:E32)</f>
        <v>1</v>
      </c>
      <c r="F33" s="57">
        <f t="shared" si="5"/>
        <v>0.13005710118454239</v>
      </c>
      <c r="G33" s="1"/>
      <c r="H33" s="17">
        <v>58172.945000000014</v>
      </c>
      <c r="I33" s="145">
        <v>60598.921999999999</v>
      </c>
      <c r="J33" s="243">
        <f>SUM(J7:J32)</f>
        <v>1</v>
      </c>
      <c r="K33" s="244">
        <f>SUM(K7:K32)</f>
        <v>0.99999999999999956</v>
      </c>
      <c r="L33" s="57">
        <f t="shared" si="0"/>
        <v>4.1702839696356853E-2</v>
      </c>
      <c r="N33" s="29">
        <f t="shared" si="1"/>
        <v>3.4910971926386165</v>
      </c>
      <c r="O33" s="146">
        <f t="shared" si="2"/>
        <v>3.2181434508181921</v>
      </c>
      <c r="P33" s="57">
        <f t="shared" si="8"/>
        <v>-7.818566105692476E-2</v>
      </c>
    </row>
    <row r="35" spans="1:16" ht="15.75" thickBot="1" x14ac:dyDescent="0.3"/>
    <row r="36" spans="1:16" x14ac:dyDescent="0.25">
      <c r="A36" s="365" t="s">
        <v>2</v>
      </c>
      <c r="B36" s="353" t="s">
        <v>1</v>
      </c>
      <c r="C36" s="351"/>
      <c r="D36" s="353" t="s">
        <v>104</v>
      </c>
      <c r="E36" s="351"/>
      <c r="F36" s="130" t="s">
        <v>0</v>
      </c>
      <c r="H36" s="363" t="s">
        <v>19</v>
      </c>
      <c r="I36" s="364"/>
      <c r="J36" s="353" t="s">
        <v>104</v>
      </c>
      <c r="K36" s="354"/>
      <c r="L36" s="130" t="s">
        <v>0</v>
      </c>
      <c r="N36" s="361" t="s">
        <v>22</v>
      </c>
      <c r="O36" s="351"/>
      <c r="P36" s="130" t="s">
        <v>0</v>
      </c>
    </row>
    <row r="37" spans="1:16" x14ac:dyDescent="0.25">
      <c r="A37" s="366"/>
      <c r="B37" s="356" t="str">
        <f>B5</f>
        <v>jan-mar</v>
      </c>
      <c r="C37" s="358"/>
      <c r="D37" s="356" t="str">
        <f>B5</f>
        <v>jan-mar</v>
      </c>
      <c r="E37" s="358"/>
      <c r="F37" s="131" t="str">
        <f>F5</f>
        <v>2024/2023</v>
      </c>
      <c r="H37" s="359" t="str">
        <f>B5</f>
        <v>jan-mar</v>
      </c>
      <c r="I37" s="358"/>
      <c r="J37" s="356" t="str">
        <f>B5</f>
        <v>jan-mar</v>
      </c>
      <c r="K37" s="357"/>
      <c r="L37" s="131" t="str">
        <f>L5</f>
        <v>2024/2023</v>
      </c>
      <c r="N37" s="359" t="str">
        <f>B5</f>
        <v>jan-mar</v>
      </c>
      <c r="O37" s="357"/>
      <c r="P37" s="131" t="str">
        <f>P5</f>
        <v>2024/2023</v>
      </c>
    </row>
    <row r="38" spans="1:16" ht="19.5" customHeight="1" thickBot="1" x14ac:dyDescent="0.3">
      <c r="A38" s="367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169</v>
      </c>
      <c r="B39" s="39">
        <v>15680.670000000002</v>
      </c>
      <c r="C39" s="147">
        <v>16174.87</v>
      </c>
      <c r="D39" s="247">
        <f t="shared" ref="D39:D61" si="11">B39/$B$62</f>
        <v>0.22123253424019754</v>
      </c>
      <c r="E39" s="246">
        <f t="shared" ref="E39:E61" si="12">C39/$C$62</f>
        <v>0.22043767348959117</v>
      </c>
      <c r="F39" s="52">
        <f>(C39-B39)/B39</f>
        <v>3.1516510455229199E-2</v>
      </c>
      <c r="H39" s="39">
        <v>4241.1170000000002</v>
      </c>
      <c r="I39" s="147">
        <v>4017.7290000000003</v>
      </c>
      <c r="J39" s="247">
        <f t="shared" ref="J39:J61" si="13">H39/$H$62</f>
        <v>0.21402714703779158</v>
      </c>
      <c r="K39" s="246">
        <f t="shared" ref="K39:K61" si="14">I39/$I$62</f>
        <v>0.2008480378127683</v>
      </c>
      <c r="L39" s="52">
        <f t="shared" ref="L39:L62" si="15">(I39-H39)/H39</f>
        <v>-5.267197297315776E-2</v>
      </c>
      <c r="N39" s="27">
        <f t="shared" ref="N39:N62" si="16">(H39/B39)*10</f>
        <v>2.7046784352964508</v>
      </c>
      <c r="O39" s="151">
        <f t="shared" ref="O39:O62" si="17">(I39/C39)*10</f>
        <v>2.4839327920409868</v>
      </c>
      <c r="P39" s="61">
        <f t="shared" si="8"/>
        <v>-8.1616224825362196E-2</v>
      </c>
    </row>
    <row r="40" spans="1:16" ht="20.100000000000001" customHeight="1" x14ac:dyDescent="0.25">
      <c r="A40" s="38" t="s">
        <v>172</v>
      </c>
      <c r="B40" s="19">
        <v>10666.9</v>
      </c>
      <c r="C40" s="140">
        <v>13039.689999999999</v>
      </c>
      <c r="D40" s="247">
        <f t="shared" si="11"/>
        <v>0.15049518416539362</v>
      </c>
      <c r="E40" s="215">
        <f t="shared" si="12"/>
        <v>0.17771017180512033</v>
      </c>
      <c r="F40" s="52">
        <f t="shared" ref="F40:F62" si="18">(C40-B40)/B40</f>
        <v>0.22244419653320074</v>
      </c>
      <c r="H40" s="19">
        <v>2496.0509999999999</v>
      </c>
      <c r="I40" s="140">
        <v>2789.29</v>
      </c>
      <c r="J40" s="247">
        <f t="shared" si="13"/>
        <v>0.12596272972210545</v>
      </c>
      <c r="K40" s="215">
        <f t="shared" si="14"/>
        <v>0.1394378325145316</v>
      </c>
      <c r="L40" s="52">
        <f t="shared" si="15"/>
        <v>0.11748117326128354</v>
      </c>
      <c r="N40" s="27">
        <f t="shared" si="16"/>
        <v>2.3399966250738267</v>
      </c>
      <c r="O40" s="152">
        <f t="shared" si="17"/>
        <v>2.1390769259085149</v>
      </c>
      <c r="P40" s="52">
        <f t="shared" si="8"/>
        <v>-8.5863243139922357E-2</v>
      </c>
    </row>
    <row r="41" spans="1:16" ht="20.100000000000001" customHeight="1" x14ac:dyDescent="0.25">
      <c r="A41" s="38" t="s">
        <v>164</v>
      </c>
      <c r="B41" s="19">
        <v>12253.629999999997</v>
      </c>
      <c r="C41" s="140">
        <v>10143.140000000001</v>
      </c>
      <c r="D41" s="247">
        <f t="shared" si="11"/>
        <v>0.17288174666909709</v>
      </c>
      <c r="E41" s="215">
        <f t="shared" si="12"/>
        <v>0.13823481632181353</v>
      </c>
      <c r="F41" s="52">
        <f t="shared" si="18"/>
        <v>-0.17223386049684841</v>
      </c>
      <c r="H41" s="19">
        <v>3043.6659999999997</v>
      </c>
      <c r="I41" s="140">
        <v>2717.0450000000005</v>
      </c>
      <c r="J41" s="247">
        <f t="shared" si="13"/>
        <v>0.15359801451266891</v>
      </c>
      <c r="K41" s="215">
        <f t="shared" si="14"/>
        <v>0.13582627322524568</v>
      </c>
      <c r="L41" s="52">
        <f t="shared" si="15"/>
        <v>-0.10731170897200916</v>
      </c>
      <c r="N41" s="27">
        <f t="shared" si="16"/>
        <v>2.4838892638344721</v>
      </c>
      <c r="O41" s="152">
        <f t="shared" si="17"/>
        <v>2.6787020587313197</v>
      </c>
      <c r="P41" s="52">
        <f t="shared" si="8"/>
        <v>7.8430547501988038E-2</v>
      </c>
    </row>
    <row r="42" spans="1:16" ht="20.100000000000001" customHeight="1" x14ac:dyDescent="0.25">
      <c r="A42" s="38" t="s">
        <v>176</v>
      </c>
      <c r="B42" s="19">
        <v>6834.0599999999995</v>
      </c>
      <c r="C42" s="140">
        <v>7084.3700000000008</v>
      </c>
      <c r="D42" s="247">
        <f t="shared" si="11"/>
        <v>9.6419120672111835E-2</v>
      </c>
      <c r="E42" s="215">
        <f t="shared" si="12"/>
        <v>9.6548661036500144E-2</v>
      </c>
      <c r="F42" s="52">
        <f t="shared" si="18"/>
        <v>3.6626836755896397E-2</v>
      </c>
      <c r="H42" s="19">
        <v>1737.1889999999999</v>
      </c>
      <c r="I42" s="140">
        <v>1767.7179999999996</v>
      </c>
      <c r="J42" s="247">
        <f t="shared" si="13"/>
        <v>8.7666906038063569E-2</v>
      </c>
      <c r="K42" s="215">
        <f t="shared" si="14"/>
        <v>8.8368999428859202E-2</v>
      </c>
      <c r="L42" s="52">
        <f t="shared" si="15"/>
        <v>1.7573793064542643E-2</v>
      </c>
      <c r="N42" s="27">
        <f t="shared" si="16"/>
        <v>2.5419574893986887</v>
      </c>
      <c r="O42" s="152">
        <f t="shared" si="17"/>
        <v>2.495236697123385</v>
      </c>
      <c r="P42" s="52">
        <f t="shared" si="8"/>
        <v>-1.8379847999092893E-2</v>
      </c>
    </row>
    <row r="43" spans="1:16" ht="20.100000000000001" customHeight="1" x14ac:dyDescent="0.25">
      <c r="A43" s="38" t="s">
        <v>170</v>
      </c>
      <c r="B43" s="19">
        <v>2887.9499999999994</v>
      </c>
      <c r="C43" s="140">
        <v>4248.920000000001</v>
      </c>
      <c r="D43" s="247">
        <f t="shared" si="11"/>
        <v>4.0744974370290184E-2</v>
      </c>
      <c r="E43" s="215">
        <f t="shared" si="12"/>
        <v>5.7906001077189115E-2</v>
      </c>
      <c r="F43" s="52">
        <f t="shared" si="18"/>
        <v>0.47125815890164369</v>
      </c>
      <c r="H43" s="19">
        <v>1001.184</v>
      </c>
      <c r="I43" s="140">
        <v>1458.1330000000003</v>
      </c>
      <c r="J43" s="247">
        <f t="shared" si="13"/>
        <v>5.052455642697061E-2</v>
      </c>
      <c r="K43" s="215">
        <f t="shared" si="14"/>
        <v>7.2892709269352249E-2</v>
      </c>
      <c r="L43" s="52">
        <f t="shared" si="15"/>
        <v>0.45640861220315176</v>
      </c>
      <c r="N43" s="27">
        <f t="shared" si="16"/>
        <v>3.4667636212538309</v>
      </c>
      <c r="O43" s="152">
        <f t="shared" si="17"/>
        <v>3.4317732506142735</v>
      </c>
      <c r="P43" s="52">
        <f t="shared" si="8"/>
        <v>-1.0093093865713956E-2</v>
      </c>
    </row>
    <row r="44" spans="1:16" ht="20.100000000000001" customHeight="1" x14ac:dyDescent="0.25">
      <c r="A44" s="38" t="s">
        <v>184</v>
      </c>
      <c r="B44" s="19">
        <v>2009.5299999999997</v>
      </c>
      <c r="C44" s="140">
        <v>4199.51</v>
      </c>
      <c r="D44" s="247">
        <f t="shared" si="11"/>
        <v>2.8351684879007341E-2</v>
      </c>
      <c r="E44" s="215">
        <f t="shared" si="12"/>
        <v>5.7232621603528995E-2</v>
      </c>
      <c r="F44" s="52">
        <f t="shared" si="18"/>
        <v>1.0897971167387404</v>
      </c>
      <c r="H44" s="19">
        <v>627.1690000000001</v>
      </c>
      <c r="I44" s="140">
        <v>1175.4180000000001</v>
      </c>
      <c r="J44" s="247">
        <f t="shared" si="13"/>
        <v>3.164996197476861E-2</v>
      </c>
      <c r="K44" s="215">
        <f t="shared" si="14"/>
        <v>5.8759662214601459E-2</v>
      </c>
      <c r="L44" s="52">
        <f t="shared" si="15"/>
        <v>0.87416469882918313</v>
      </c>
      <c r="N44" s="27">
        <f t="shared" si="16"/>
        <v>3.1209735609819225</v>
      </c>
      <c r="O44" s="152">
        <f t="shared" si="17"/>
        <v>2.7989408288109807</v>
      </c>
      <c r="P44" s="52">
        <f t="shared" si="8"/>
        <v>-0.10318342205680961</v>
      </c>
    </row>
    <row r="45" spans="1:16" ht="20.100000000000001" customHeight="1" x14ac:dyDescent="0.25">
      <c r="A45" s="38" t="s">
        <v>177</v>
      </c>
      <c r="B45" s="19">
        <v>3586.5399999999991</v>
      </c>
      <c r="C45" s="140">
        <v>2772.9</v>
      </c>
      <c r="D45" s="247">
        <f t="shared" si="11"/>
        <v>5.0601111645984367E-2</v>
      </c>
      <c r="E45" s="215">
        <f t="shared" si="12"/>
        <v>3.7790203248575557E-2</v>
      </c>
      <c r="F45" s="52">
        <f t="shared" si="18"/>
        <v>-0.22685931287536154</v>
      </c>
      <c r="H45" s="19">
        <v>1260.1119999999999</v>
      </c>
      <c r="I45" s="140">
        <v>1148.846</v>
      </c>
      <c r="J45" s="247">
        <f t="shared" si="13"/>
        <v>6.3591307739938693E-2</v>
      </c>
      <c r="K45" s="215">
        <f t="shared" si="14"/>
        <v>5.7431316260765128E-2</v>
      </c>
      <c r="L45" s="52">
        <f t="shared" si="15"/>
        <v>-8.8298500450753478E-2</v>
      </c>
      <c r="N45" s="27">
        <f t="shared" si="16"/>
        <v>3.5134475009340482</v>
      </c>
      <c r="O45" s="152">
        <f t="shared" si="17"/>
        <v>4.1431209203361101</v>
      </c>
      <c r="P45" s="52">
        <f t="shared" si="8"/>
        <v>0.17921810963011786</v>
      </c>
    </row>
    <row r="46" spans="1:16" ht="20.100000000000001" customHeight="1" x14ac:dyDescent="0.25">
      <c r="A46" s="38" t="s">
        <v>180</v>
      </c>
      <c r="B46" s="19">
        <v>2866.2899999999995</v>
      </c>
      <c r="C46" s="140">
        <v>2553.6099999999997</v>
      </c>
      <c r="D46" s="247">
        <f t="shared" si="11"/>
        <v>4.0439381771782426E-2</v>
      </c>
      <c r="E46" s="215">
        <f t="shared" si="12"/>
        <v>3.4801630393304847E-2</v>
      </c>
      <c r="F46" s="52">
        <f t="shared" si="18"/>
        <v>-0.1090887523593216</v>
      </c>
      <c r="H46" s="19">
        <v>1141.9479999999999</v>
      </c>
      <c r="I46" s="140">
        <v>1118.9780000000001</v>
      </c>
      <c r="J46" s="247">
        <f t="shared" si="13"/>
        <v>5.762818439234569E-2</v>
      </c>
      <c r="K46" s="215">
        <f t="shared" si="14"/>
        <v>5.5938201818902133E-2</v>
      </c>
      <c r="L46" s="52">
        <f t="shared" si="15"/>
        <v>-2.0114751284646765E-2</v>
      </c>
      <c r="N46" s="27">
        <f t="shared" si="16"/>
        <v>3.984063022234317</v>
      </c>
      <c r="O46" s="152">
        <f t="shared" si="17"/>
        <v>4.3819455594237189</v>
      </c>
      <c r="P46" s="52">
        <f t="shared" si="8"/>
        <v>9.9868534952608237E-2</v>
      </c>
    </row>
    <row r="47" spans="1:16" ht="20.100000000000001" customHeight="1" x14ac:dyDescent="0.25">
      <c r="A47" s="38" t="s">
        <v>188</v>
      </c>
      <c r="B47" s="19">
        <v>3183.6200000000008</v>
      </c>
      <c r="C47" s="140">
        <v>4914.3099999999995</v>
      </c>
      <c r="D47" s="247">
        <f t="shared" si="11"/>
        <v>4.4916468534684915E-2</v>
      </c>
      <c r="E47" s="215">
        <f t="shared" si="12"/>
        <v>6.697420524595453E-2</v>
      </c>
      <c r="F47" s="52">
        <f t="shared" si="18"/>
        <v>0.54362329675023979</v>
      </c>
      <c r="H47" s="19">
        <v>703.56</v>
      </c>
      <c r="I47" s="140">
        <v>1083.9479999999999</v>
      </c>
      <c r="J47" s="247">
        <f t="shared" si="13"/>
        <v>3.5505018977290331E-2</v>
      </c>
      <c r="K47" s="215">
        <f t="shared" si="14"/>
        <v>5.4187036729225528E-2</v>
      </c>
      <c r="L47" s="52">
        <f t="shared" si="15"/>
        <v>0.54066177724714304</v>
      </c>
      <c r="N47" s="27">
        <f t="shared" si="16"/>
        <v>2.209937115610531</v>
      </c>
      <c r="O47" s="152">
        <f t="shared" si="17"/>
        <v>2.2056972392868985</v>
      </c>
      <c r="P47" s="52">
        <f t="shared" si="8"/>
        <v>-1.9185506653935243E-3</v>
      </c>
    </row>
    <row r="48" spans="1:16" ht="20.100000000000001" customHeight="1" x14ac:dyDescent="0.25">
      <c r="A48" s="38" t="s">
        <v>171</v>
      </c>
      <c r="B48" s="19">
        <v>3147.75</v>
      </c>
      <c r="C48" s="140">
        <v>2575.1399999999994</v>
      </c>
      <c r="D48" s="247">
        <f t="shared" si="11"/>
        <v>4.4410392518596568E-2</v>
      </c>
      <c r="E48" s="215">
        <f t="shared" si="12"/>
        <v>3.5095049945377342E-2</v>
      </c>
      <c r="F48" s="52">
        <f t="shared" si="18"/>
        <v>-0.18191088873004546</v>
      </c>
      <c r="H48" s="19">
        <v>1153.3609999999999</v>
      </c>
      <c r="I48" s="140">
        <v>881.70299999999997</v>
      </c>
      <c r="J48" s="247">
        <f t="shared" si="13"/>
        <v>5.8204139224325643E-2</v>
      </c>
      <c r="K48" s="215">
        <f t="shared" si="14"/>
        <v>4.4076720327237411E-2</v>
      </c>
      <c r="L48" s="52">
        <f t="shared" si="15"/>
        <v>-0.23553596835682838</v>
      </c>
      <c r="N48" s="27">
        <f t="shared" si="16"/>
        <v>3.6640806925581759</v>
      </c>
      <c r="O48" s="152">
        <f t="shared" si="17"/>
        <v>3.423903166429787</v>
      </c>
      <c r="P48" s="52">
        <f t="shared" si="8"/>
        <v>-6.5549191265409215E-2</v>
      </c>
    </row>
    <row r="49" spans="1:16" ht="20.100000000000001" customHeight="1" x14ac:dyDescent="0.25">
      <c r="A49" s="38" t="s">
        <v>179</v>
      </c>
      <c r="B49" s="19">
        <v>3776.99</v>
      </c>
      <c r="C49" s="140">
        <v>2617.44</v>
      </c>
      <c r="D49" s="247">
        <f t="shared" si="11"/>
        <v>5.328809735170012E-2</v>
      </c>
      <c r="E49" s="215">
        <f t="shared" si="12"/>
        <v>3.5671531461989835E-2</v>
      </c>
      <c r="F49" s="52">
        <f t="shared" si="18"/>
        <v>-0.30700372518857605</v>
      </c>
      <c r="H49" s="19">
        <v>1072.7150000000001</v>
      </c>
      <c r="I49" s="140">
        <v>795.53200000000004</v>
      </c>
      <c r="J49" s="247">
        <f t="shared" si="13"/>
        <v>5.41343544718631E-2</v>
      </c>
      <c r="K49" s="215">
        <f t="shared" si="14"/>
        <v>3.9768994179863099E-2</v>
      </c>
      <c r="L49" s="52">
        <f t="shared" si="15"/>
        <v>-0.25839388840465555</v>
      </c>
      <c r="N49" s="27">
        <f t="shared" si="16"/>
        <v>2.840131956928666</v>
      </c>
      <c r="O49" s="152">
        <f t="shared" si="17"/>
        <v>3.0393514273488598</v>
      </c>
      <c r="P49" s="52">
        <f t="shared" si="8"/>
        <v>7.0144441681375513E-2</v>
      </c>
    </row>
    <row r="50" spans="1:16" ht="20.100000000000001" customHeight="1" x14ac:dyDescent="0.25">
      <c r="A50" s="38" t="s">
        <v>178</v>
      </c>
      <c r="B50" s="19">
        <v>1193.5599999999997</v>
      </c>
      <c r="C50" s="140">
        <v>704.58</v>
      </c>
      <c r="D50" s="247">
        <f t="shared" si="11"/>
        <v>1.6839478387577194E-2</v>
      </c>
      <c r="E50" s="215">
        <f t="shared" si="12"/>
        <v>9.6023013469224879E-3</v>
      </c>
      <c r="F50" s="52">
        <f t="shared" si="18"/>
        <v>-0.40968195985120126</v>
      </c>
      <c r="H50" s="19">
        <v>386.60499999999996</v>
      </c>
      <c r="I50" s="140">
        <v>281.30699999999996</v>
      </c>
      <c r="J50" s="247">
        <f t="shared" si="13"/>
        <v>1.9509946360957597E-2</v>
      </c>
      <c r="K50" s="215">
        <f t="shared" si="14"/>
        <v>1.4062660516176278E-2</v>
      </c>
      <c r="L50" s="52">
        <f t="shared" si="15"/>
        <v>-0.27236585145044689</v>
      </c>
      <c r="N50" s="27">
        <f t="shared" si="16"/>
        <v>3.2390914574885219</v>
      </c>
      <c r="O50" s="152">
        <f t="shared" si="17"/>
        <v>3.9925487524482661</v>
      </c>
      <c r="P50" s="52">
        <f t="shared" si="8"/>
        <v>0.23261377606915387</v>
      </c>
    </row>
    <row r="51" spans="1:16" ht="20.100000000000001" customHeight="1" x14ac:dyDescent="0.25">
      <c r="A51" s="38" t="s">
        <v>192</v>
      </c>
      <c r="B51" s="19">
        <v>574.8900000000001</v>
      </c>
      <c r="C51" s="140">
        <v>733.88999999999987</v>
      </c>
      <c r="D51" s="247">
        <f t="shared" si="11"/>
        <v>8.1109016138562421E-3</v>
      </c>
      <c r="E51" s="215">
        <f t="shared" si="12"/>
        <v>1.0001749887156807E-2</v>
      </c>
      <c r="F51" s="52">
        <f t="shared" si="18"/>
        <v>0.27657464906329865</v>
      </c>
      <c r="H51" s="19">
        <v>140.87499999999997</v>
      </c>
      <c r="I51" s="140">
        <v>200.43699999999995</v>
      </c>
      <c r="J51" s="247">
        <f t="shared" si="13"/>
        <v>7.1092295588518024E-3</v>
      </c>
      <c r="K51" s="215">
        <f t="shared" si="14"/>
        <v>1.0019933687682229E-2</v>
      </c>
      <c r="L51" s="52">
        <f t="shared" si="15"/>
        <v>0.42280035492457851</v>
      </c>
      <c r="N51" s="27">
        <f t="shared" si="16"/>
        <v>2.4504687853328453</v>
      </c>
      <c r="O51" s="152">
        <f t="shared" si="17"/>
        <v>2.7311586205017098</v>
      </c>
      <c r="P51" s="52">
        <f t="shared" si="8"/>
        <v>0.11454536244204334</v>
      </c>
    </row>
    <row r="52" spans="1:16" ht="20.100000000000001" customHeight="1" x14ac:dyDescent="0.25">
      <c r="A52" s="38" t="s">
        <v>193</v>
      </c>
      <c r="B52" s="19">
        <v>479.51000000000005</v>
      </c>
      <c r="C52" s="140">
        <v>396.28000000000003</v>
      </c>
      <c r="D52" s="247">
        <f t="shared" si="11"/>
        <v>6.7652219256904914E-3</v>
      </c>
      <c r="E52" s="215">
        <f t="shared" si="12"/>
        <v>5.4006641939289271E-3</v>
      </c>
      <c r="F52" s="52">
        <f t="shared" si="18"/>
        <v>-0.17357302246042838</v>
      </c>
      <c r="H52" s="19">
        <v>150.12699999999998</v>
      </c>
      <c r="I52" s="140">
        <v>134.571</v>
      </c>
      <c r="J52" s="247">
        <f t="shared" si="13"/>
        <v>7.5761299448571049E-3</v>
      </c>
      <c r="K52" s="215">
        <f t="shared" si="14"/>
        <v>6.7272634108726699E-3</v>
      </c>
      <c r="L52" s="52">
        <f t="shared" si="15"/>
        <v>-0.10361893596754737</v>
      </c>
      <c r="N52" s="27">
        <f t="shared" si="16"/>
        <v>3.1308419011073796</v>
      </c>
      <c r="O52" s="152">
        <f t="shared" si="17"/>
        <v>3.3958564651256684</v>
      </c>
      <c r="P52" s="52">
        <f t="shared" si="8"/>
        <v>8.4646421757851489E-2</v>
      </c>
    </row>
    <row r="53" spans="1:16" ht="20.100000000000001" customHeight="1" x14ac:dyDescent="0.25">
      <c r="A53" s="38" t="s">
        <v>195</v>
      </c>
      <c r="B53" s="19">
        <v>155.63999999999999</v>
      </c>
      <c r="C53" s="140">
        <v>162.68999999999997</v>
      </c>
      <c r="D53" s="247">
        <f t="shared" si="11"/>
        <v>2.1958648214103309E-3</v>
      </c>
      <c r="E53" s="215">
        <f t="shared" si="12"/>
        <v>2.2172051521911198E-3</v>
      </c>
      <c r="F53" s="52">
        <f t="shared" si="18"/>
        <v>4.5296838858905057E-2</v>
      </c>
      <c r="H53" s="19">
        <v>71.410000000000011</v>
      </c>
      <c r="I53" s="140">
        <v>75.916999999999987</v>
      </c>
      <c r="J53" s="247">
        <f t="shared" si="13"/>
        <v>3.6036918033547998E-3</v>
      </c>
      <c r="K53" s="215">
        <f t="shared" si="14"/>
        <v>3.7951241825000962E-3</v>
      </c>
      <c r="L53" s="52">
        <f t="shared" si="15"/>
        <v>6.3114409746533762E-2</v>
      </c>
      <c r="N53" s="27">
        <f t="shared" si="16"/>
        <v>4.5881521459778991</v>
      </c>
      <c r="O53" s="152">
        <f t="shared" si="17"/>
        <v>4.6663593337021334</v>
      </c>
      <c r="P53" s="52">
        <f t="shared" si="8"/>
        <v>1.7045465197311052E-2</v>
      </c>
    </row>
    <row r="54" spans="1:16" ht="20.100000000000001" customHeight="1" x14ac:dyDescent="0.25">
      <c r="A54" s="38" t="s">
        <v>189</v>
      </c>
      <c r="B54" s="19">
        <v>564.05999999999995</v>
      </c>
      <c r="C54" s="140">
        <v>188.39999999999998</v>
      </c>
      <c r="D54" s="247">
        <f t="shared" si="11"/>
        <v>7.9581053146023598E-3</v>
      </c>
      <c r="E54" s="215">
        <f t="shared" si="12"/>
        <v>2.5675914356924645E-3</v>
      </c>
      <c r="F54" s="52">
        <f>(C54-B54)/B54</f>
        <v>-0.66599297947026914</v>
      </c>
      <c r="H54" s="19">
        <v>158.46799999999999</v>
      </c>
      <c r="I54" s="140">
        <v>69.716999999999999</v>
      </c>
      <c r="J54" s="247">
        <f t="shared" si="13"/>
        <v>7.997056892508448E-3</v>
      </c>
      <c r="K54" s="215">
        <f t="shared" si="14"/>
        <v>3.4851834586635305E-3</v>
      </c>
      <c r="L54" s="52">
        <f t="shared" si="15"/>
        <v>-0.56005628896685766</v>
      </c>
      <c r="N54" s="27">
        <f t="shared" si="16"/>
        <v>2.8094174378612209</v>
      </c>
      <c r="O54" s="152">
        <f t="shared" si="17"/>
        <v>3.7004777070063701</v>
      </c>
      <c r="P54" s="52">
        <f t="shared" si="8"/>
        <v>0.31716905331929018</v>
      </c>
    </row>
    <row r="55" spans="1:16" ht="20.100000000000001" customHeight="1" x14ac:dyDescent="0.25">
      <c r="A55" s="38" t="s">
        <v>183</v>
      </c>
      <c r="B55" s="19">
        <v>604.71</v>
      </c>
      <c r="C55" s="140">
        <v>221.56</v>
      </c>
      <c r="D55" s="247">
        <f t="shared" si="11"/>
        <v>8.5316205098627702E-3</v>
      </c>
      <c r="E55" s="215">
        <f t="shared" si="12"/>
        <v>3.0195093338217754E-3</v>
      </c>
      <c r="F55" s="52">
        <f>(C55-B55)/B55</f>
        <v>-0.63360949876800454</v>
      </c>
      <c r="H55" s="19">
        <v>192.29300000000001</v>
      </c>
      <c r="I55" s="140">
        <v>64.349999999999994</v>
      </c>
      <c r="J55" s="247">
        <f t="shared" si="13"/>
        <v>9.7040289587243308E-3</v>
      </c>
      <c r="K55" s="215">
        <f t="shared" si="14"/>
        <v>3.2168847707875867E-3</v>
      </c>
      <c r="L55" s="52">
        <f t="shared" si="15"/>
        <v>-0.66535443307868725</v>
      </c>
      <c r="N55" s="27">
        <f t="shared" ref="N55:N56" si="19">(H55/B55)*10</f>
        <v>3.1799209538456448</v>
      </c>
      <c r="O55" s="152">
        <f t="shared" ref="O55:O56" si="20">(I55/C55)*10</f>
        <v>2.9044051272792921</v>
      </c>
      <c r="P55" s="52">
        <f t="shared" ref="P55:P56" si="21">(O55-N55)/N55</f>
        <v>-8.6642350726723869E-2</v>
      </c>
    </row>
    <row r="56" spans="1:16" ht="20.100000000000001" customHeight="1" x14ac:dyDescent="0.25">
      <c r="A56" s="38" t="s">
        <v>197</v>
      </c>
      <c r="B56" s="19">
        <v>78.289999999999992</v>
      </c>
      <c r="C56" s="140">
        <v>232.2</v>
      </c>
      <c r="D56" s="247">
        <f t="shared" si="11"/>
        <v>1.1045634597032564E-3</v>
      </c>
      <c r="E56" s="215">
        <f t="shared" si="12"/>
        <v>3.1645155592770185E-3</v>
      </c>
      <c r="F56" s="52">
        <f t="shared" si="18"/>
        <v>1.9658960275897306</v>
      </c>
      <c r="H56" s="19">
        <v>27.138999999999999</v>
      </c>
      <c r="I56" s="140">
        <v>62.239000000000004</v>
      </c>
      <c r="J56" s="247">
        <f t="shared" si="13"/>
        <v>1.3695643726543327E-3</v>
      </c>
      <c r="K56" s="215">
        <f t="shared" si="14"/>
        <v>3.1113549533651691E-3</v>
      </c>
      <c r="L56" s="52">
        <f t="shared" si="15"/>
        <v>1.2933416853973989</v>
      </c>
      <c r="N56" s="27">
        <f t="shared" si="19"/>
        <v>3.4664708136415894</v>
      </c>
      <c r="O56" s="152">
        <f t="shared" si="20"/>
        <v>2.6804048234280797</v>
      </c>
      <c r="P56" s="52">
        <f t="shared" si="21"/>
        <v>-0.22676261606476164</v>
      </c>
    </row>
    <row r="57" spans="1:16" ht="20.100000000000001" customHeight="1" x14ac:dyDescent="0.25">
      <c r="A57" s="38" t="s">
        <v>191</v>
      </c>
      <c r="B57" s="19">
        <v>101.97</v>
      </c>
      <c r="C57" s="140">
        <v>111.58</v>
      </c>
      <c r="D57" s="247">
        <f t="shared" si="11"/>
        <v>1.4386554602879174E-3</v>
      </c>
      <c r="E57" s="215">
        <f t="shared" si="12"/>
        <v>1.520657390629327E-3</v>
      </c>
      <c r="F57" s="52">
        <f t="shared" ref="F57:F58" si="22">(C57-B57)/B57</f>
        <v>9.4243404923016569E-2</v>
      </c>
      <c r="H57" s="19">
        <v>38.792999999999999</v>
      </c>
      <c r="I57" s="140">
        <v>40.116</v>
      </c>
      <c r="J57" s="247">
        <f t="shared" si="13"/>
        <v>1.957681222903553E-3</v>
      </c>
      <c r="K57" s="215">
        <f t="shared" si="14"/>
        <v>2.0054164641012404E-3</v>
      </c>
      <c r="L57" s="52">
        <f t="shared" si="15"/>
        <v>3.4104090944242528E-2</v>
      </c>
      <c r="N57" s="27">
        <f t="shared" si="16"/>
        <v>3.80435422182995</v>
      </c>
      <c r="O57" s="152">
        <f t="shared" si="17"/>
        <v>3.5952679691701022</v>
      </c>
      <c r="P57" s="52">
        <f t="shared" ref="P57:P58" si="23">(O57-N57)/N57</f>
        <v>-5.4959722588417192E-2</v>
      </c>
    </row>
    <row r="58" spans="1:16" ht="20.100000000000001" customHeight="1" x14ac:dyDescent="0.25">
      <c r="A58" s="38" t="s">
        <v>194</v>
      </c>
      <c r="B58" s="19">
        <v>139.49</v>
      </c>
      <c r="C58" s="140">
        <v>100.45</v>
      </c>
      <c r="D58" s="247">
        <f t="shared" si="11"/>
        <v>1.9680106909440191E-3</v>
      </c>
      <c r="E58" s="215">
        <f t="shared" si="12"/>
        <v>1.3689732468965396E-3</v>
      </c>
      <c r="F58" s="52">
        <f t="shared" si="22"/>
        <v>-0.27987669366979717</v>
      </c>
      <c r="H58" s="19">
        <v>113.05699999999999</v>
      </c>
      <c r="I58" s="140">
        <v>36.131</v>
      </c>
      <c r="J58" s="247">
        <f t="shared" si="13"/>
        <v>5.705399582857912E-3</v>
      </c>
      <c r="K58" s="215">
        <f t="shared" si="14"/>
        <v>1.806204563377254E-3</v>
      </c>
      <c r="L58" s="52">
        <f t="shared" si="15"/>
        <v>-0.68041784232732161</v>
      </c>
      <c r="N58" s="27">
        <f t="shared" si="16"/>
        <v>8.1050254498530343</v>
      </c>
      <c r="O58" s="152">
        <f t="shared" si="17"/>
        <v>3.5969138875062217</v>
      </c>
      <c r="P58" s="52">
        <f t="shared" si="23"/>
        <v>-0.55621189473606847</v>
      </c>
    </row>
    <row r="59" spans="1:16" ht="20.100000000000001" customHeight="1" x14ac:dyDescent="0.25">
      <c r="A59" s="38" t="s">
        <v>217</v>
      </c>
      <c r="B59" s="19">
        <v>40.789999999999992</v>
      </c>
      <c r="C59" s="140">
        <v>90.2</v>
      </c>
      <c r="D59" s="247">
        <f t="shared" si="11"/>
        <v>5.75490401344946E-4</v>
      </c>
      <c r="E59" s="215">
        <f t="shared" si="12"/>
        <v>1.2292820992540357E-3</v>
      </c>
      <c r="F59" s="52">
        <f t="shared" ref="F59:F60" si="24">(C59-B59)/B59</f>
        <v>1.2113263054670267</v>
      </c>
      <c r="H59" s="19">
        <v>22.033000000000001</v>
      </c>
      <c r="I59" s="140">
        <v>32.906999999999996</v>
      </c>
      <c r="J59" s="247">
        <f t="shared" si="13"/>
        <v>1.1118910727253367E-3</v>
      </c>
      <c r="K59" s="215">
        <f t="shared" si="14"/>
        <v>1.6450353869822394E-3</v>
      </c>
      <c r="L59" s="52">
        <f t="shared" si="15"/>
        <v>0.49353242862978236</v>
      </c>
      <c r="N59" s="27">
        <f t="shared" si="16"/>
        <v>5.4015690120127493</v>
      </c>
      <c r="O59" s="152">
        <f t="shared" si="17"/>
        <v>3.6482261640798219</v>
      </c>
      <c r="P59" s="52">
        <f t="shared" ref="P59" si="25">(O59-N59)/N59</f>
        <v>-0.32459880527928148</v>
      </c>
    </row>
    <row r="60" spans="1:16" ht="20.100000000000001" customHeight="1" x14ac:dyDescent="0.25">
      <c r="A60" s="38" t="s">
        <v>196</v>
      </c>
      <c r="B60" s="19">
        <v>15.859999999999998</v>
      </c>
      <c r="C60" s="140">
        <v>37.760000000000005</v>
      </c>
      <c r="D60" s="247">
        <f t="shared" si="11"/>
        <v>2.2376263214834134E-4</v>
      </c>
      <c r="E60" s="215">
        <f t="shared" si="12"/>
        <v>5.1460855951033688E-4</v>
      </c>
      <c r="F60" s="52">
        <f t="shared" si="24"/>
        <v>1.3808322824716273</v>
      </c>
      <c r="H60" s="19">
        <v>8.5809999999999995</v>
      </c>
      <c r="I60" s="140">
        <v>18.496000000000002</v>
      </c>
      <c r="J60" s="247">
        <f t="shared" si="13"/>
        <v>4.3303850111451518E-4</v>
      </c>
      <c r="K60" s="215">
        <f t="shared" si="14"/>
        <v>9.246231658195371E-4</v>
      </c>
      <c r="L60" s="52">
        <f t="shared" si="15"/>
        <v>1.1554597366274331</v>
      </c>
      <c r="N60" s="27">
        <f t="shared" ref="N60" si="26">(H60/B60)*10</f>
        <v>5.4104665825977305</v>
      </c>
      <c r="O60" s="152">
        <f t="shared" ref="O60" si="27">(I60/C60)*10</f>
        <v>4.898305084745763</v>
      </c>
      <c r="P60" s="52">
        <f t="shared" ref="P60" si="28">(O60-N60)/N60</f>
        <v>-9.466124409663447E-2</v>
      </c>
    </row>
    <row r="61" spans="1:16" ht="20.100000000000001" customHeight="1" thickBot="1" x14ac:dyDescent="0.3">
      <c r="A61" s="8" t="s">
        <v>17</v>
      </c>
      <c r="B61" s="19">
        <f>B62-SUM(B39:B60)</f>
        <v>35.980000000010477</v>
      </c>
      <c r="C61" s="140">
        <f>C62-SUM(C39:C60)</f>
        <v>72.670000000027358</v>
      </c>
      <c r="D61" s="247">
        <f t="shared" si="11"/>
        <v>5.076279637263346E-4</v>
      </c>
      <c r="E61" s="215">
        <f t="shared" si="12"/>
        <v>9.9037616577410631E-4</v>
      </c>
      <c r="F61" s="52">
        <f t="shared" si="18"/>
        <v>1.0197331851030071</v>
      </c>
      <c r="H61" s="19">
        <f>H62-SUM(H39:H60)</f>
        <v>28.337000000003172</v>
      </c>
      <c r="I61" s="140">
        <f>I62-SUM(I39:I60)</f>
        <v>33.296999999995023</v>
      </c>
      <c r="J61" s="247">
        <f t="shared" si="13"/>
        <v>1.4300212103581624E-3</v>
      </c>
      <c r="K61" s="215">
        <f t="shared" si="14"/>
        <v>1.6645316583200973E-3</v>
      </c>
      <c r="L61" s="52">
        <f t="shared" si="15"/>
        <v>0.17503617178922595</v>
      </c>
      <c r="N61" s="27">
        <f t="shared" si="16"/>
        <v>7.8757643135060924</v>
      </c>
      <c r="O61" s="152">
        <f t="shared" si="17"/>
        <v>4.5819457823011547</v>
      </c>
      <c r="P61" s="52">
        <f t="shared" si="8"/>
        <v>-0.41822207979946679</v>
      </c>
    </row>
    <row r="62" spans="1:16" ht="26.25" customHeight="1" thickBot="1" x14ac:dyDescent="0.3">
      <c r="A62" s="12" t="s">
        <v>18</v>
      </c>
      <c r="B62" s="17">
        <v>70878.679999999993</v>
      </c>
      <c r="C62" s="145">
        <v>73376.160000000003</v>
      </c>
      <c r="D62" s="253">
        <f>SUM(D39:D61)</f>
        <v>1</v>
      </c>
      <c r="E62" s="254">
        <f>SUM(E39:E61)</f>
        <v>1.0000000000000007</v>
      </c>
      <c r="F62" s="57">
        <f t="shared" si="18"/>
        <v>3.5235983514365826E-2</v>
      </c>
      <c r="G62" s="1"/>
      <c r="H62" s="17">
        <v>19815.79</v>
      </c>
      <c r="I62" s="145">
        <v>20003.825000000001</v>
      </c>
      <c r="J62" s="253">
        <f>SUM(J39:J61)</f>
        <v>1.0000000000000002</v>
      </c>
      <c r="K62" s="254">
        <f>SUM(K39:K61)</f>
        <v>1</v>
      </c>
      <c r="L62" s="57">
        <f t="shared" si="15"/>
        <v>9.4891498143652026E-3</v>
      </c>
      <c r="M62" s="1"/>
      <c r="N62" s="29">
        <f t="shared" si="16"/>
        <v>2.7957334984229392</v>
      </c>
      <c r="O62" s="146">
        <f t="shared" si="17"/>
        <v>2.7262022160876231</v>
      </c>
      <c r="P62" s="57">
        <f t="shared" si="8"/>
        <v>-2.4870497268261911E-2</v>
      </c>
    </row>
    <row r="64" spans="1:16" ht="15.75" thickBot="1" x14ac:dyDescent="0.3"/>
    <row r="65" spans="1:16" x14ac:dyDescent="0.25">
      <c r="A65" s="365" t="s">
        <v>15</v>
      </c>
      <c r="B65" s="353" t="s">
        <v>1</v>
      </c>
      <c r="C65" s="351"/>
      <c r="D65" s="353" t="s">
        <v>104</v>
      </c>
      <c r="E65" s="351"/>
      <c r="F65" s="130" t="s">
        <v>0</v>
      </c>
      <c r="H65" s="363" t="s">
        <v>19</v>
      </c>
      <c r="I65" s="364"/>
      <c r="J65" s="353" t="s">
        <v>104</v>
      </c>
      <c r="K65" s="354"/>
      <c r="L65" s="130" t="s">
        <v>0</v>
      </c>
      <c r="N65" s="361" t="s">
        <v>22</v>
      </c>
      <c r="O65" s="351"/>
      <c r="P65" s="130" t="s">
        <v>0</v>
      </c>
    </row>
    <row r="66" spans="1:16" x14ac:dyDescent="0.25">
      <c r="A66" s="366"/>
      <c r="B66" s="356" t="str">
        <f>B5</f>
        <v>jan-mar</v>
      </c>
      <c r="C66" s="358"/>
      <c r="D66" s="356" t="str">
        <f>B5</f>
        <v>jan-mar</v>
      </c>
      <c r="E66" s="358"/>
      <c r="F66" s="131" t="str">
        <f>F37</f>
        <v>2024/2023</v>
      </c>
      <c r="H66" s="359" t="str">
        <f>B5</f>
        <v>jan-mar</v>
      </c>
      <c r="I66" s="358"/>
      <c r="J66" s="356" t="str">
        <f>B5</f>
        <v>jan-mar</v>
      </c>
      <c r="K66" s="357"/>
      <c r="L66" s="131" t="str">
        <f>L37</f>
        <v>2024/2023</v>
      </c>
      <c r="N66" s="359" t="str">
        <f>B5</f>
        <v>jan-mar</v>
      </c>
      <c r="O66" s="357"/>
      <c r="P66" s="131" t="str">
        <f>P37</f>
        <v>2024/2023</v>
      </c>
    </row>
    <row r="67" spans="1:16" ht="19.5" customHeight="1" thickBot="1" x14ac:dyDescent="0.3">
      <c r="A67" s="367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165</v>
      </c>
      <c r="B68" s="39">
        <v>22163.630000000005</v>
      </c>
      <c r="C68" s="147">
        <v>25547.350000000002</v>
      </c>
      <c r="D68" s="247">
        <f>B68/$B$96</f>
        <v>0.23146526412221202</v>
      </c>
      <c r="E68" s="246">
        <f>C68/$C$96</f>
        <v>0.22229039061212497</v>
      </c>
      <c r="F68" s="61">
        <f t="shared" ref="F68:F75" si="29">(C68-B68)/B68</f>
        <v>0.15266993718989158</v>
      </c>
      <c r="H68" s="19">
        <v>8415.1719999999987</v>
      </c>
      <c r="I68" s="147">
        <v>8621.1810000000005</v>
      </c>
      <c r="J68" s="245">
        <f>H68/$H$96</f>
        <v>0.21938988957861957</v>
      </c>
      <c r="K68" s="246">
        <f>I68/$I$96</f>
        <v>0.21237000616108889</v>
      </c>
      <c r="L68" s="61">
        <f t="shared" ref="L68:L96" si="30">(I68-H68)/H68</f>
        <v>2.4480664209834555E-2</v>
      </c>
      <c r="N68" s="41">
        <f t="shared" ref="N68:N96" si="31">(H68/B68)*10</f>
        <v>3.7968383337927936</v>
      </c>
      <c r="O68" s="149">
        <f t="shared" ref="O68:O96" si="32">(I68/C68)*10</f>
        <v>3.3745891452538128</v>
      </c>
      <c r="P68" s="61">
        <f t="shared" si="8"/>
        <v>-0.11121073678087878</v>
      </c>
    </row>
    <row r="69" spans="1:16" ht="20.100000000000001" customHeight="1" x14ac:dyDescent="0.25">
      <c r="A69" s="38" t="s">
        <v>166</v>
      </c>
      <c r="B69" s="19">
        <v>14121.510000000002</v>
      </c>
      <c r="C69" s="140">
        <v>18250.16</v>
      </c>
      <c r="D69" s="247">
        <f t="shared" ref="D69:D95" si="33">B69/$B$96</f>
        <v>0.14747760371177726</v>
      </c>
      <c r="E69" s="215">
        <f t="shared" ref="E69:E95" si="34">C69/$C$96</f>
        <v>0.15879671258012193</v>
      </c>
      <c r="F69" s="52">
        <f t="shared" si="29"/>
        <v>0.29236604300814839</v>
      </c>
      <c r="H69" s="19">
        <v>6694.2870000000012</v>
      </c>
      <c r="I69" s="140">
        <v>7360.9679999999998</v>
      </c>
      <c r="J69" s="214">
        <f t="shared" ref="J69:J96" si="35">H69/$H$96</f>
        <v>0.17452511793432018</v>
      </c>
      <c r="K69" s="215">
        <f t="shared" ref="K69:K96" si="36">I69/$I$96</f>
        <v>0.18132652817654313</v>
      </c>
      <c r="L69" s="52">
        <f t="shared" si="30"/>
        <v>9.9589545533377719E-2</v>
      </c>
      <c r="N69" s="40">
        <f t="shared" si="31"/>
        <v>4.7404895085582215</v>
      </c>
      <c r="O69" s="143">
        <f t="shared" si="32"/>
        <v>4.0333717622201668</v>
      </c>
      <c r="P69" s="52">
        <f t="shared" si="8"/>
        <v>-0.14916555454061503</v>
      </c>
    </row>
    <row r="70" spans="1:16" ht="20.100000000000001" customHeight="1" x14ac:dyDescent="0.25">
      <c r="A70" s="38" t="s">
        <v>168</v>
      </c>
      <c r="B70" s="19">
        <v>15806.82</v>
      </c>
      <c r="C70" s="140">
        <v>12513.010000000002</v>
      </c>
      <c r="D70" s="247">
        <f t="shared" si="33"/>
        <v>0.16507809263339365</v>
      </c>
      <c r="E70" s="215">
        <f t="shared" si="34"/>
        <v>0.10887711956948279</v>
      </c>
      <c r="F70" s="52">
        <f t="shared" si="29"/>
        <v>-0.20837904145172764</v>
      </c>
      <c r="H70" s="19">
        <v>6392.3069999999998</v>
      </c>
      <c r="I70" s="140">
        <v>5286.0440000000008</v>
      </c>
      <c r="J70" s="214">
        <f t="shared" si="35"/>
        <v>0.16665227126464405</v>
      </c>
      <c r="K70" s="215">
        <f t="shared" si="36"/>
        <v>0.13021385316556827</v>
      </c>
      <c r="L70" s="52">
        <f t="shared" si="30"/>
        <v>-0.17306161922448329</v>
      </c>
      <c r="N70" s="40">
        <f t="shared" si="31"/>
        <v>4.0440183414500828</v>
      </c>
      <c r="O70" s="143">
        <f t="shared" si="32"/>
        <v>4.2244384045085877</v>
      </c>
      <c r="P70" s="52">
        <f t="shared" si="8"/>
        <v>4.4614056570725348E-2</v>
      </c>
    </row>
    <row r="71" spans="1:16" ht="20.100000000000001" customHeight="1" x14ac:dyDescent="0.25">
      <c r="A71" s="38" t="s">
        <v>173</v>
      </c>
      <c r="B71" s="19">
        <v>4390.0800000000008</v>
      </c>
      <c r="C71" s="140">
        <v>24979.050000000003</v>
      </c>
      <c r="D71" s="247">
        <f t="shared" si="33"/>
        <v>4.5847680489055291E-2</v>
      </c>
      <c r="E71" s="215">
        <f t="shared" si="34"/>
        <v>0.21734554784037485</v>
      </c>
      <c r="F71" s="52">
        <f t="shared" si="29"/>
        <v>4.6898849223704344</v>
      </c>
      <c r="H71" s="19">
        <v>862.93099999999993</v>
      </c>
      <c r="I71" s="140">
        <v>5065.6689999999999</v>
      </c>
      <c r="J71" s="214">
        <f t="shared" si="35"/>
        <v>2.249726289658343E-2</v>
      </c>
      <c r="K71" s="215">
        <f t="shared" si="36"/>
        <v>0.12478524192219569</v>
      </c>
      <c r="L71" s="52">
        <f t="shared" si="30"/>
        <v>4.8703059688433958</v>
      </c>
      <c r="N71" s="40">
        <f t="shared" si="31"/>
        <v>1.9656384393906257</v>
      </c>
      <c r="O71" s="143">
        <f t="shared" si="32"/>
        <v>2.027967036376483</v>
      </c>
      <c r="P71" s="52">
        <f t="shared" si="8"/>
        <v>3.170908532149995E-2</v>
      </c>
    </row>
    <row r="72" spans="1:16" ht="20.100000000000001" customHeight="1" x14ac:dyDescent="0.25">
      <c r="A72" s="38" t="s">
        <v>167</v>
      </c>
      <c r="B72" s="19">
        <v>10525.2</v>
      </c>
      <c r="C72" s="140">
        <v>10292.709999999999</v>
      </c>
      <c r="D72" s="247">
        <f t="shared" si="33"/>
        <v>0.10991963852216922</v>
      </c>
      <c r="E72" s="215">
        <f t="shared" si="34"/>
        <v>8.9558037383811795E-2</v>
      </c>
      <c r="F72" s="52">
        <f t="shared" si="29"/>
        <v>-2.2088891422490934E-2</v>
      </c>
      <c r="H72" s="19">
        <v>3798.3039999999996</v>
      </c>
      <c r="I72" s="140">
        <v>3938.2829999999999</v>
      </c>
      <c r="J72" s="214">
        <f t="shared" si="35"/>
        <v>9.902465394005365E-2</v>
      </c>
      <c r="K72" s="215">
        <f t="shared" si="36"/>
        <v>9.7013760060728524E-2</v>
      </c>
      <c r="L72" s="52">
        <f t="shared" si="30"/>
        <v>3.6853027035224216E-2</v>
      </c>
      <c r="N72" s="40">
        <f t="shared" si="31"/>
        <v>3.608771329760954</v>
      </c>
      <c r="O72" s="143">
        <f t="shared" si="32"/>
        <v>3.8262838455567101</v>
      </c>
      <c r="P72" s="52">
        <f t="shared" ref="P72:P75" si="37">(O72-N72)/N72</f>
        <v>6.0273288584944539E-2</v>
      </c>
    </row>
    <row r="73" spans="1:16" ht="20.100000000000001" customHeight="1" x14ac:dyDescent="0.25">
      <c r="A73" s="38" t="s">
        <v>174</v>
      </c>
      <c r="B73" s="19">
        <v>9232.0599999999977</v>
      </c>
      <c r="C73" s="140">
        <v>6737.3300000000017</v>
      </c>
      <c r="D73" s="247">
        <f t="shared" si="33"/>
        <v>9.6414766276648162E-2</v>
      </c>
      <c r="E73" s="215">
        <f t="shared" si="34"/>
        <v>5.8622272657742905E-2</v>
      </c>
      <c r="F73" s="52">
        <f t="shared" si="29"/>
        <v>-0.27022463025586885</v>
      </c>
      <c r="H73" s="19">
        <v>4483.6369999999997</v>
      </c>
      <c r="I73" s="140">
        <v>3179.7690000000007</v>
      </c>
      <c r="J73" s="214">
        <f t="shared" si="35"/>
        <v>0.11689180284617037</v>
      </c>
      <c r="K73" s="215">
        <f t="shared" si="36"/>
        <v>7.8328892772444939E-2</v>
      </c>
      <c r="L73" s="52">
        <f t="shared" si="30"/>
        <v>-0.29080587924490747</v>
      </c>
      <c r="N73" s="40">
        <f t="shared" si="31"/>
        <v>4.8565943028966458</v>
      </c>
      <c r="O73" s="143">
        <f t="shared" si="32"/>
        <v>4.7196278050800542</v>
      </c>
      <c r="P73" s="52">
        <f t="shared" si="37"/>
        <v>-2.8202169931076999E-2</v>
      </c>
    </row>
    <row r="74" spans="1:16" ht="20.100000000000001" customHeight="1" x14ac:dyDescent="0.25">
      <c r="A74" s="38" t="s">
        <v>181</v>
      </c>
      <c r="B74" s="19">
        <v>2074.38</v>
      </c>
      <c r="C74" s="140">
        <v>2142.3000000000002</v>
      </c>
      <c r="D74" s="247">
        <f t="shared" si="33"/>
        <v>2.1663730832441892E-2</v>
      </c>
      <c r="E74" s="215">
        <f t="shared" si="34"/>
        <v>1.8640395336829665E-2</v>
      </c>
      <c r="F74" s="52">
        <f t="shared" si="29"/>
        <v>3.274231336592142E-2</v>
      </c>
      <c r="H74" s="19">
        <v>748.45499999999993</v>
      </c>
      <c r="I74" s="140">
        <v>973.90800000000002</v>
      </c>
      <c r="J74" s="214">
        <f t="shared" si="35"/>
        <v>1.9512787118856956E-2</v>
      </c>
      <c r="K74" s="215">
        <f t="shared" si="36"/>
        <v>2.3990778984959691E-2</v>
      </c>
      <c r="L74" s="52">
        <f t="shared" si="30"/>
        <v>0.30122452251638387</v>
      </c>
      <c r="N74" s="40">
        <f t="shared" si="31"/>
        <v>3.6080901281346711</v>
      </c>
      <c r="O74" s="143">
        <f t="shared" si="32"/>
        <v>4.5460859823554127</v>
      </c>
      <c r="P74" s="52">
        <f t="shared" si="37"/>
        <v>0.25997018392267035</v>
      </c>
    </row>
    <row r="75" spans="1:16" ht="20.100000000000001" customHeight="1" x14ac:dyDescent="0.25">
      <c r="A75" s="38" t="s">
        <v>185</v>
      </c>
      <c r="B75" s="19">
        <v>2162.9</v>
      </c>
      <c r="C75" s="140">
        <v>2325.1400000000003</v>
      </c>
      <c r="D75" s="247">
        <f t="shared" si="33"/>
        <v>2.258818703298748E-2</v>
      </c>
      <c r="E75" s="215">
        <f t="shared" si="34"/>
        <v>2.0231306919421242E-2</v>
      </c>
      <c r="F75" s="52">
        <f t="shared" si="29"/>
        <v>7.5010402700078707E-2</v>
      </c>
      <c r="H75" s="19">
        <v>739.39699999999993</v>
      </c>
      <c r="I75" s="140">
        <v>787.86800000000005</v>
      </c>
      <c r="J75" s="214">
        <f t="shared" si="35"/>
        <v>1.9276638217824018E-2</v>
      </c>
      <c r="K75" s="215">
        <f t="shared" si="36"/>
        <v>1.9407959537576673E-2</v>
      </c>
      <c r="L75" s="52">
        <f t="shared" si="30"/>
        <v>6.5554769629847187E-2</v>
      </c>
      <c r="N75" s="40">
        <f t="shared" si="31"/>
        <v>3.4185445466734472</v>
      </c>
      <c r="O75" s="143">
        <f t="shared" si="32"/>
        <v>3.3884755326560976</v>
      </c>
      <c r="P75" s="52">
        <f t="shared" si="37"/>
        <v>-8.7958526228975112E-3</v>
      </c>
    </row>
    <row r="76" spans="1:16" ht="20.100000000000001" customHeight="1" x14ac:dyDescent="0.25">
      <c r="A76" s="38" t="s">
        <v>175</v>
      </c>
      <c r="B76" s="19">
        <v>2824.7000000000003</v>
      </c>
      <c r="C76" s="140">
        <v>1310.71</v>
      </c>
      <c r="D76" s="247">
        <f t="shared" si="33"/>
        <v>2.9499677244477201E-2</v>
      </c>
      <c r="E76" s="215">
        <f t="shared" si="34"/>
        <v>1.1404636405702285E-2</v>
      </c>
      <c r="F76" s="52">
        <f t="shared" ref="F76:F81" si="38">(C76-B76)/B76</f>
        <v>-0.53598258222112083</v>
      </c>
      <c r="H76" s="19">
        <v>1220.8740000000003</v>
      </c>
      <c r="I76" s="140">
        <v>787.76400000000001</v>
      </c>
      <c r="J76" s="214">
        <f t="shared" si="35"/>
        <v>3.1829107242182061E-2</v>
      </c>
      <c r="K76" s="215">
        <f t="shared" si="36"/>
        <v>1.9405397651839584E-2</v>
      </c>
      <c r="L76" s="52">
        <f t="shared" si="30"/>
        <v>-0.35475405324382381</v>
      </c>
      <c r="N76" s="40">
        <f t="shared" si="31"/>
        <v>4.3221368640917621</v>
      </c>
      <c r="O76" s="143">
        <f t="shared" si="32"/>
        <v>6.0102082077652579</v>
      </c>
      <c r="P76" s="52">
        <f t="shared" ref="P76:P81" si="39">(O76-N76)/N76</f>
        <v>0.39056406512666525</v>
      </c>
    </row>
    <row r="77" spans="1:16" ht="20.100000000000001" customHeight="1" x14ac:dyDescent="0.25">
      <c r="A77" s="38" t="s">
        <v>182</v>
      </c>
      <c r="B77" s="19">
        <v>338.46</v>
      </c>
      <c r="C77" s="140">
        <v>343.66</v>
      </c>
      <c r="D77" s="247">
        <f t="shared" si="33"/>
        <v>3.5346977591127382E-3</v>
      </c>
      <c r="E77" s="215">
        <f t="shared" si="34"/>
        <v>2.9902246470871877E-3</v>
      </c>
      <c r="F77" s="52">
        <f t="shared" si="38"/>
        <v>1.5363706198664675E-2</v>
      </c>
      <c r="H77" s="19">
        <v>671.24599999999998</v>
      </c>
      <c r="I77" s="140">
        <v>717.68200000000002</v>
      </c>
      <c r="J77" s="214">
        <f t="shared" si="35"/>
        <v>1.7499890176943513E-2</v>
      </c>
      <c r="K77" s="215">
        <f t="shared" si="36"/>
        <v>1.7679031534276173E-2</v>
      </c>
      <c r="L77" s="52">
        <f t="shared" si="30"/>
        <v>6.9178810748965411E-2</v>
      </c>
      <c r="N77" s="40">
        <f t="shared" si="31"/>
        <v>19.832358328901496</v>
      </c>
      <c r="O77" s="143">
        <f t="shared" si="32"/>
        <v>20.88348949543153</v>
      </c>
      <c r="P77" s="52">
        <f t="shared" si="39"/>
        <v>5.3000815591266882E-2</v>
      </c>
    </row>
    <row r="78" spans="1:16" ht="20.100000000000001" customHeight="1" x14ac:dyDescent="0.25">
      <c r="A78" s="38" t="s">
        <v>186</v>
      </c>
      <c r="B78" s="19">
        <v>1296.2500000000002</v>
      </c>
      <c r="C78" s="140">
        <v>1131.5999999999999</v>
      </c>
      <c r="D78" s="247">
        <f t="shared" si="33"/>
        <v>1.3537351445517603E-2</v>
      </c>
      <c r="E78" s="215">
        <f t="shared" si="34"/>
        <v>9.8461799762668365E-3</v>
      </c>
      <c r="F78" s="52">
        <f t="shared" si="38"/>
        <v>-0.12702025072324033</v>
      </c>
      <c r="H78" s="19">
        <v>647.72799999999995</v>
      </c>
      <c r="I78" s="140">
        <v>706.96299999999997</v>
      </c>
      <c r="J78" s="214">
        <f t="shared" si="35"/>
        <v>1.6886758155030001E-2</v>
      </c>
      <c r="K78" s="215">
        <f t="shared" si="36"/>
        <v>1.74149848687392E-2</v>
      </c>
      <c r="L78" s="52">
        <f t="shared" si="30"/>
        <v>9.1450423634612088E-2</v>
      </c>
      <c r="N78" s="40">
        <f t="shared" si="31"/>
        <v>4.9969373191899695</v>
      </c>
      <c r="O78" s="143">
        <f t="shared" si="32"/>
        <v>6.2474637681159422</v>
      </c>
      <c r="P78" s="52">
        <f t="shared" si="39"/>
        <v>0.25025858221665459</v>
      </c>
    </row>
    <row r="79" spans="1:16" ht="20.100000000000001" customHeight="1" x14ac:dyDescent="0.25">
      <c r="A79" s="38" t="s">
        <v>198</v>
      </c>
      <c r="B79" s="19">
        <v>436.13999999999993</v>
      </c>
      <c r="C79" s="140">
        <v>762.85</v>
      </c>
      <c r="D79" s="247">
        <f t="shared" si="33"/>
        <v>4.5548161692945382E-3</v>
      </c>
      <c r="E79" s="215">
        <f t="shared" si="34"/>
        <v>6.637644392802366E-3</v>
      </c>
      <c r="F79" s="52">
        <f t="shared" si="38"/>
        <v>0.74909432750951566</v>
      </c>
      <c r="H79" s="19">
        <v>337.36799999999999</v>
      </c>
      <c r="I79" s="140">
        <v>648.04300000000001</v>
      </c>
      <c r="J79" s="214">
        <f t="shared" si="35"/>
        <v>8.7954385563788519E-3</v>
      </c>
      <c r="K79" s="215">
        <f t="shared" si="36"/>
        <v>1.5963578064612093E-2</v>
      </c>
      <c r="L79" s="52">
        <f t="shared" si="30"/>
        <v>0.92087868440397436</v>
      </c>
      <c r="N79" s="40">
        <f t="shared" si="31"/>
        <v>7.7353143486036604</v>
      </c>
      <c r="O79" s="143">
        <f t="shared" si="32"/>
        <v>8.495025234318673</v>
      </c>
      <c r="P79" s="52">
        <f t="shared" si="39"/>
        <v>9.8213317711147927E-2</v>
      </c>
    </row>
    <row r="80" spans="1:16" ht="20.100000000000001" customHeight="1" x14ac:dyDescent="0.25">
      <c r="A80" s="38" t="s">
        <v>209</v>
      </c>
      <c r="B80" s="19">
        <v>3149.1099999999992</v>
      </c>
      <c r="C80" s="140">
        <v>1318.44</v>
      </c>
      <c r="D80" s="247">
        <f t="shared" si="33"/>
        <v>3.2887644212608619E-2</v>
      </c>
      <c r="E80" s="215">
        <f t="shared" si="34"/>
        <v>1.1471896012645148E-2</v>
      </c>
      <c r="F80" s="52">
        <f t="shared" si="38"/>
        <v>-0.58132932796885461</v>
      </c>
      <c r="H80" s="19">
        <v>770.60399999999981</v>
      </c>
      <c r="I80" s="140">
        <v>362.53999999999996</v>
      </c>
      <c r="J80" s="214">
        <f t="shared" si="35"/>
        <v>2.0090228276836476E-2</v>
      </c>
      <c r="K80" s="215">
        <f t="shared" si="36"/>
        <v>8.9306351454216254E-3</v>
      </c>
      <c r="L80" s="52">
        <f t="shared" si="30"/>
        <v>-0.52953786899626776</v>
      </c>
      <c r="N80" s="40">
        <f t="shared" si="31"/>
        <v>2.4470532944228687</v>
      </c>
      <c r="O80" s="143">
        <f t="shared" si="32"/>
        <v>2.7497648736385423</v>
      </c>
      <c r="P80" s="52">
        <f t="shared" si="39"/>
        <v>0.12370453063102059</v>
      </c>
    </row>
    <row r="81" spans="1:16" ht="20.100000000000001" customHeight="1" x14ac:dyDescent="0.25">
      <c r="A81" s="38" t="s">
        <v>200</v>
      </c>
      <c r="B81" s="19">
        <v>951.41</v>
      </c>
      <c r="C81" s="140">
        <v>1245.73</v>
      </c>
      <c r="D81" s="247">
        <f t="shared" si="33"/>
        <v>9.9360243307848786E-3</v>
      </c>
      <c r="E81" s="215">
        <f t="shared" si="34"/>
        <v>1.0839238053936804E-2</v>
      </c>
      <c r="F81" s="52">
        <f t="shared" si="38"/>
        <v>0.30935138373571863</v>
      </c>
      <c r="H81" s="19">
        <v>219.90600000000001</v>
      </c>
      <c r="I81" s="140">
        <v>261.827</v>
      </c>
      <c r="J81" s="214">
        <f t="shared" si="35"/>
        <v>5.7331155034829858E-3</v>
      </c>
      <c r="K81" s="215">
        <f t="shared" si="36"/>
        <v>6.4497197777357209E-3</v>
      </c>
      <c r="L81" s="52">
        <f t="shared" si="30"/>
        <v>0.1906314516202377</v>
      </c>
      <c r="N81" s="40">
        <f t="shared" si="31"/>
        <v>2.3113694411452474</v>
      </c>
      <c r="O81" s="143">
        <f t="shared" si="32"/>
        <v>2.1017957342281233</v>
      </c>
      <c r="P81" s="52">
        <f t="shared" si="39"/>
        <v>-9.0670795930088824E-2</v>
      </c>
    </row>
    <row r="82" spans="1:16" ht="20.100000000000001" customHeight="1" x14ac:dyDescent="0.25">
      <c r="A82" s="38" t="s">
        <v>204</v>
      </c>
      <c r="B82" s="19">
        <v>572.33000000000004</v>
      </c>
      <c r="C82" s="140">
        <v>309.44000000000005</v>
      </c>
      <c r="D82" s="247">
        <f t="shared" si="33"/>
        <v>5.9771127119098086E-3</v>
      </c>
      <c r="E82" s="215">
        <f t="shared" si="34"/>
        <v>2.6924725449416851E-3</v>
      </c>
      <c r="F82" s="52">
        <f t="shared" ref="F82:F93" si="40">(C82-B82)/B82</f>
        <v>-0.45933290234654828</v>
      </c>
      <c r="H82" s="19">
        <v>274.46699999999998</v>
      </c>
      <c r="I82" s="140">
        <v>148.74600000000004</v>
      </c>
      <c r="J82" s="214">
        <f t="shared" si="35"/>
        <v>7.155561980548346E-3</v>
      </c>
      <c r="K82" s="215">
        <f t="shared" si="36"/>
        <v>3.6641370754699775E-3</v>
      </c>
      <c r="L82" s="52">
        <f t="shared" si="30"/>
        <v>-0.45805506672933344</v>
      </c>
      <c r="N82" s="40">
        <f t="shared" si="31"/>
        <v>4.7956074292803095</v>
      </c>
      <c r="O82" s="143">
        <f t="shared" si="32"/>
        <v>4.8069415718717687</v>
      </c>
      <c r="P82" s="52">
        <f t="shared" ref="P82:P87" si="41">(O82-N82)/N82</f>
        <v>2.3634425374889807E-3</v>
      </c>
    </row>
    <row r="83" spans="1:16" ht="20.100000000000001" customHeight="1" x14ac:dyDescent="0.25">
      <c r="A83" s="38" t="s">
        <v>203</v>
      </c>
      <c r="B83" s="19">
        <v>208.44</v>
      </c>
      <c r="C83" s="140">
        <v>428.85</v>
      </c>
      <c r="D83" s="247">
        <f t="shared" si="33"/>
        <v>2.1768374428572331E-3</v>
      </c>
      <c r="E83" s="215">
        <f t="shared" si="34"/>
        <v>3.7314725016101393E-3</v>
      </c>
      <c r="F83" s="52">
        <f t="shared" si="40"/>
        <v>1.0574265975820381</v>
      </c>
      <c r="H83" s="19">
        <v>53.24799999999999</v>
      </c>
      <c r="I83" s="140">
        <v>123.17500000000001</v>
      </c>
      <c r="J83" s="214">
        <f t="shared" si="35"/>
        <v>1.388215575425236E-3</v>
      </c>
      <c r="K83" s="215">
        <f t="shared" si="36"/>
        <v>3.0342334198634881E-3</v>
      </c>
      <c r="L83" s="52">
        <f t="shared" si="30"/>
        <v>1.3132324218750007</v>
      </c>
      <c r="N83" s="40">
        <f t="shared" si="31"/>
        <v>2.5545960468240256</v>
      </c>
      <c r="O83" s="143">
        <f t="shared" si="32"/>
        <v>2.8722163926780926</v>
      </c>
      <c r="P83" s="52">
        <f t="shared" si="41"/>
        <v>0.12433290431532025</v>
      </c>
    </row>
    <row r="84" spans="1:16" ht="20.100000000000001" customHeight="1" x14ac:dyDescent="0.25">
      <c r="A84" s="38" t="s">
        <v>215</v>
      </c>
      <c r="B84" s="19">
        <v>135.17000000000002</v>
      </c>
      <c r="C84" s="140">
        <v>124.08999999999999</v>
      </c>
      <c r="D84" s="247">
        <f t="shared" si="33"/>
        <v>1.4116442004942057E-3</v>
      </c>
      <c r="E84" s="215">
        <f t="shared" si="34"/>
        <v>1.0797211675989322E-3</v>
      </c>
      <c r="F84" s="52">
        <f t="shared" si="40"/>
        <v>-8.1970851520307947E-2</v>
      </c>
      <c r="H84" s="19">
        <v>90.662000000000006</v>
      </c>
      <c r="I84" s="140">
        <v>104.771</v>
      </c>
      <c r="J84" s="214">
        <f t="shared" si="35"/>
        <v>2.3636268122596677E-3</v>
      </c>
      <c r="K84" s="215">
        <f t="shared" si="36"/>
        <v>2.5808781784657396E-3</v>
      </c>
      <c r="L84" s="52">
        <f t="shared" si="30"/>
        <v>0.15562198054311613</v>
      </c>
      <c r="N84" s="40">
        <f t="shared" si="31"/>
        <v>6.7072575275578892</v>
      </c>
      <c r="O84" s="143">
        <f t="shared" si="32"/>
        <v>8.4431461036344597</v>
      </c>
      <c r="P84" s="52">
        <f t="shared" si="41"/>
        <v>0.25880750350562537</v>
      </c>
    </row>
    <row r="85" spans="1:16" ht="20.100000000000001" customHeight="1" x14ac:dyDescent="0.25">
      <c r="A85" s="38" t="s">
        <v>206</v>
      </c>
      <c r="B85" s="19">
        <v>343.81</v>
      </c>
      <c r="C85" s="140">
        <v>312.46000000000004</v>
      </c>
      <c r="D85" s="247">
        <f t="shared" si="33"/>
        <v>3.5905703378849808E-3</v>
      </c>
      <c r="E85" s="215">
        <f t="shared" si="34"/>
        <v>2.7187499075506682E-3</v>
      </c>
      <c r="F85" s="52">
        <f t="shared" si="40"/>
        <v>-9.1184084232570212E-2</v>
      </c>
      <c r="H85" s="19">
        <v>151.52199999999999</v>
      </c>
      <c r="I85" s="140">
        <v>101.61199999999999</v>
      </c>
      <c r="J85" s="214">
        <f t="shared" si="35"/>
        <v>3.9502929766297825E-3</v>
      </c>
      <c r="K85" s="215">
        <f t="shared" si="36"/>
        <v>2.5030608992016945E-3</v>
      </c>
      <c r="L85" s="52">
        <f t="shared" si="30"/>
        <v>-0.32939111152175921</v>
      </c>
      <c r="N85" s="40">
        <f t="shared" si="31"/>
        <v>4.4071434804106921</v>
      </c>
      <c r="O85" s="143">
        <f t="shared" si="32"/>
        <v>3.2520002560327717</v>
      </c>
      <c r="P85" s="52">
        <f t="shared" si="41"/>
        <v>-0.26210701546532705</v>
      </c>
    </row>
    <row r="86" spans="1:16" ht="20.100000000000001" customHeight="1" x14ac:dyDescent="0.25">
      <c r="A86" s="38" t="s">
        <v>207</v>
      </c>
      <c r="B86" s="19">
        <v>623.62999999999988</v>
      </c>
      <c r="C86" s="140">
        <v>1450.4600000000003</v>
      </c>
      <c r="D86" s="247">
        <f t="shared" si="33"/>
        <v>6.5128628597632705E-3</v>
      </c>
      <c r="E86" s="215">
        <f t="shared" si="34"/>
        <v>1.2620617009876281E-2</v>
      </c>
      <c r="F86" s="52">
        <f t="shared" si="40"/>
        <v>1.325834228629156</v>
      </c>
      <c r="H86" s="19">
        <v>109.03700000000001</v>
      </c>
      <c r="I86" s="140">
        <v>101.32299999999999</v>
      </c>
      <c r="J86" s="214">
        <f t="shared" si="35"/>
        <v>2.8426769399346736E-3</v>
      </c>
      <c r="K86" s="215">
        <f t="shared" si="36"/>
        <v>2.4959418128745942E-3</v>
      </c>
      <c r="L86" s="52">
        <f t="shared" si="30"/>
        <v>-7.0746627291653402E-2</v>
      </c>
      <c r="N86" s="40">
        <f t="shared" si="31"/>
        <v>1.7484245466061612</v>
      </c>
      <c r="O86" s="143">
        <f t="shared" si="32"/>
        <v>0.6985576989368889</v>
      </c>
      <c r="P86" s="52">
        <f t="shared" si="41"/>
        <v>-0.60046448656143148</v>
      </c>
    </row>
    <row r="87" spans="1:16" ht="20.100000000000001" customHeight="1" x14ac:dyDescent="0.25">
      <c r="A87" s="38" t="s">
        <v>208</v>
      </c>
      <c r="B87" s="19">
        <v>121.32000000000001</v>
      </c>
      <c r="C87" s="140">
        <v>254.25</v>
      </c>
      <c r="D87" s="247">
        <f t="shared" si="33"/>
        <v>1.2670021040464381E-3</v>
      </c>
      <c r="E87" s="215">
        <f t="shared" si="34"/>
        <v>2.2122580938192323E-3</v>
      </c>
      <c r="F87" s="52">
        <f t="shared" si="40"/>
        <v>1.0956973293768546</v>
      </c>
      <c r="H87" s="19">
        <v>38.108999999999995</v>
      </c>
      <c r="I87" s="140">
        <v>93.863</v>
      </c>
      <c r="J87" s="214">
        <f t="shared" si="35"/>
        <v>9.9353041173152654E-4</v>
      </c>
      <c r="K87" s="215">
        <f t="shared" si="36"/>
        <v>2.3121757782719431E-3</v>
      </c>
      <c r="L87" s="52">
        <f t="shared" si="30"/>
        <v>1.4630139861974865</v>
      </c>
      <c r="N87" s="40">
        <f t="shared" si="31"/>
        <v>3.1411968348170123</v>
      </c>
      <c r="O87" s="143">
        <f t="shared" si="32"/>
        <v>3.6917600786627336</v>
      </c>
      <c r="P87" s="52">
        <f t="shared" si="41"/>
        <v>0.17527180651122548</v>
      </c>
    </row>
    <row r="88" spans="1:16" ht="20.100000000000001" customHeight="1" x14ac:dyDescent="0.25">
      <c r="A88" s="38" t="s">
        <v>219</v>
      </c>
      <c r="B88" s="19">
        <v>44.38</v>
      </c>
      <c r="C88" s="140">
        <v>139.39999999999998</v>
      </c>
      <c r="D88" s="247">
        <f t="shared" si="33"/>
        <v>4.6348131699291891E-4</v>
      </c>
      <c r="E88" s="215">
        <f t="shared" si="34"/>
        <v>1.2129352144676538E-3</v>
      </c>
      <c r="F88" s="52">
        <f t="shared" si="40"/>
        <v>2.141054529067147</v>
      </c>
      <c r="H88" s="19">
        <v>33.506</v>
      </c>
      <c r="I88" s="140">
        <v>92.530999999999992</v>
      </c>
      <c r="J88" s="214">
        <f t="shared" si="35"/>
        <v>8.7352672532673467E-4</v>
      </c>
      <c r="K88" s="215">
        <f t="shared" si="36"/>
        <v>2.2793639340238552E-3</v>
      </c>
      <c r="L88" s="52">
        <f t="shared" si="30"/>
        <v>1.7616247836208438</v>
      </c>
      <c r="N88" s="40">
        <f t="shared" ref="N88:N93" si="42">(H88/B88)*10</f>
        <v>7.5497972059486251</v>
      </c>
      <c r="O88" s="143">
        <f t="shared" ref="O88:O93" si="43">(I88/C88)*10</f>
        <v>6.6378048780487813</v>
      </c>
      <c r="P88" s="52">
        <f t="shared" ref="P88:P93" si="44">(O88-N88)/N88</f>
        <v>-0.12079693043692197</v>
      </c>
    </row>
    <row r="89" spans="1:16" ht="20.100000000000001" customHeight="1" x14ac:dyDescent="0.25">
      <c r="A89" s="38" t="s">
        <v>199</v>
      </c>
      <c r="B89" s="19">
        <v>148.94</v>
      </c>
      <c r="C89" s="140">
        <v>260.75</v>
      </c>
      <c r="D89" s="247">
        <f t="shared" si="33"/>
        <v>1.5554508191285565E-3</v>
      </c>
      <c r="E89" s="215">
        <f t="shared" si="34"/>
        <v>2.2688153312226738E-3</v>
      </c>
      <c r="F89" s="52">
        <f t="shared" si="40"/>
        <v>0.75070498187189472</v>
      </c>
      <c r="H89" s="19">
        <v>64.241</v>
      </c>
      <c r="I89" s="140">
        <v>85.905000000000015</v>
      </c>
      <c r="J89" s="214">
        <f t="shared" si="35"/>
        <v>1.6748113878623161E-3</v>
      </c>
      <c r="K89" s="215">
        <f t="shared" si="36"/>
        <v>2.1161422523513131E-3</v>
      </c>
      <c r="L89" s="52">
        <f t="shared" si="30"/>
        <v>0.33723011783751833</v>
      </c>
      <c r="N89" s="40">
        <f t="shared" ref="N89" si="45">(H89/B89)*10</f>
        <v>4.3132133745132268</v>
      </c>
      <c r="O89" s="143">
        <f t="shared" ref="O89" si="46">(I89/C89)*10</f>
        <v>3.2945349952061367</v>
      </c>
      <c r="P89" s="52">
        <f t="shared" ref="P89" si="47">(O89-N89)/N89</f>
        <v>-0.23617620805093009</v>
      </c>
    </row>
    <row r="90" spans="1:16" ht="20.100000000000001" customHeight="1" x14ac:dyDescent="0.25">
      <c r="A90" s="38" t="s">
        <v>220</v>
      </c>
      <c r="B90" s="19">
        <v>139.16999999999999</v>
      </c>
      <c r="C90" s="140">
        <v>25.92</v>
      </c>
      <c r="D90" s="247">
        <f t="shared" si="33"/>
        <v>1.453418091165041E-3</v>
      </c>
      <c r="E90" s="215">
        <f t="shared" si="34"/>
        <v>2.2553286053803151E-4</v>
      </c>
      <c r="F90" s="52">
        <f t="shared" si="40"/>
        <v>-0.81375296400086228</v>
      </c>
      <c r="H90" s="19">
        <v>97.271000000000015</v>
      </c>
      <c r="I90" s="140">
        <v>74.595999999999989</v>
      </c>
      <c r="J90" s="214">
        <f t="shared" si="35"/>
        <v>2.5359284336911843E-3</v>
      </c>
      <c r="K90" s="215">
        <f t="shared" si="36"/>
        <v>1.8375618119597053E-3</v>
      </c>
      <c r="L90" s="52">
        <f t="shared" si="30"/>
        <v>-0.23311161600065819</v>
      </c>
      <c r="N90" s="40">
        <f t="shared" si="42"/>
        <v>6.9893655241790631</v>
      </c>
      <c r="O90" s="143">
        <f t="shared" si="43"/>
        <v>28.779320987654312</v>
      </c>
      <c r="P90" s="52">
        <f t="shared" si="44"/>
        <v>3.1175870525149834</v>
      </c>
    </row>
    <row r="91" spans="1:16" ht="20.100000000000001" customHeight="1" x14ac:dyDescent="0.25">
      <c r="A91" s="38" t="s">
        <v>187</v>
      </c>
      <c r="B91" s="19">
        <v>248.72</v>
      </c>
      <c r="C91" s="140">
        <v>179.31</v>
      </c>
      <c r="D91" s="247">
        <f t="shared" si="33"/>
        <v>2.5975005219125457E-3</v>
      </c>
      <c r="E91" s="215">
        <f t="shared" si="34"/>
        <v>1.560196652124785E-3</v>
      </c>
      <c r="F91" s="52">
        <f t="shared" si="40"/>
        <v>-0.27906883242200065</v>
      </c>
      <c r="H91" s="19">
        <v>108.732</v>
      </c>
      <c r="I91" s="140">
        <v>68.484000000000009</v>
      </c>
      <c r="J91" s="214">
        <f t="shared" si="35"/>
        <v>2.8347253595841495E-3</v>
      </c>
      <c r="K91" s="215">
        <f t="shared" si="36"/>
        <v>1.687001757872386E-3</v>
      </c>
      <c r="L91" s="52">
        <f t="shared" si="30"/>
        <v>-0.37015781922525098</v>
      </c>
      <c r="N91" s="40">
        <f t="shared" si="42"/>
        <v>4.3716629141202965</v>
      </c>
      <c r="O91" s="143">
        <f t="shared" si="43"/>
        <v>3.8193073448218176</v>
      </c>
      <c r="P91" s="52">
        <f t="shared" si="44"/>
        <v>-0.12634907588926689</v>
      </c>
    </row>
    <row r="92" spans="1:16" ht="20.100000000000001" customHeight="1" x14ac:dyDescent="0.25">
      <c r="A92" s="38" t="s">
        <v>221</v>
      </c>
      <c r="B92" s="19">
        <v>633.8599999999999</v>
      </c>
      <c r="C92" s="140">
        <v>151.71</v>
      </c>
      <c r="D92" s="247">
        <f t="shared" si="33"/>
        <v>6.619699585153932E-3</v>
      </c>
      <c r="E92" s="215">
        <f t="shared" si="34"/>
        <v>1.3200459209963256E-3</v>
      </c>
      <c r="F92" s="52">
        <f t="shared" si="40"/>
        <v>-0.76065692739721691</v>
      </c>
      <c r="H92" s="19">
        <v>228.56199999999998</v>
      </c>
      <c r="I92" s="140">
        <v>66.664000000000001</v>
      </c>
      <c r="J92" s="214">
        <f t="shared" si="35"/>
        <v>5.9587839609063784E-3</v>
      </c>
      <c r="K92" s="215">
        <f t="shared" si="36"/>
        <v>1.6421687574733473E-3</v>
      </c>
      <c r="L92" s="52">
        <f t="shared" si="30"/>
        <v>-0.70833296873496021</v>
      </c>
      <c r="N92" s="40">
        <f t="shared" si="42"/>
        <v>3.6058751143785694</v>
      </c>
      <c r="O92" s="143">
        <f t="shared" si="43"/>
        <v>4.3941730934018857</v>
      </c>
      <c r="P92" s="52">
        <f t="shared" si="44"/>
        <v>0.21861488654444711</v>
      </c>
    </row>
    <row r="93" spans="1:16" ht="20.100000000000001" customHeight="1" x14ac:dyDescent="0.25">
      <c r="A93" s="38" t="s">
        <v>222</v>
      </c>
      <c r="B93" s="19">
        <v>18.989999999999998</v>
      </c>
      <c r="C93" s="140">
        <v>137.75</v>
      </c>
      <c r="D93" s="247">
        <f t="shared" si="33"/>
        <v>1.983215459597911E-4</v>
      </c>
      <c r="E93" s="215">
        <f t="shared" si="34"/>
        <v>1.1985783772806265E-3</v>
      </c>
      <c r="F93" s="52">
        <f t="shared" si="40"/>
        <v>6.2538177988414967</v>
      </c>
      <c r="H93" s="19">
        <v>5.5229999999999997</v>
      </c>
      <c r="I93" s="140">
        <v>61.032000000000004</v>
      </c>
      <c r="J93" s="214">
        <f t="shared" si="35"/>
        <v>1.4398878123260178E-4</v>
      </c>
      <c r="K93" s="215">
        <f t="shared" si="36"/>
        <v>1.5034327914033561E-3</v>
      </c>
      <c r="L93" s="52">
        <f t="shared" si="30"/>
        <v>10.050516023900055</v>
      </c>
      <c r="N93" s="40">
        <f t="shared" si="42"/>
        <v>2.9083728278041079</v>
      </c>
      <c r="O93" s="143">
        <f t="shared" si="43"/>
        <v>4.4306352087114345</v>
      </c>
      <c r="P93" s="52">
        <f t="shared" si="44"/>
        <v>0.52340689142549568</v>
      </c>
    </row>
    <row r="94" spans="1:16" ht="20.100000000000001" customHeight="1" x14ac:dyDescent="0.25">
      <c r="A94" s="38" t="s">
        <v>212</v>
      </c>
      <c r="B94" s="19">
        <v>480.15999999999997</v>
      </c>
      <c r="C94" s="140">
        <v>148.05000000000001</v>
      </c>
      <c r="D94" s="247">
        <f t="shared" si="33"/>
        <v>5.0145378361270828E-3</v>
      </c>
      <c r="E94" s="215">
        <f t="shared" si="34"/>
        <v>1.2881998457814647E-3</v>
      </c>
      <c r="F94" s="52">
        <f t="shared" ref="F94" si="48">(C94-B94)/B94</f>
        <v>-0.69166527824058643</v>
      </c>
      <c r="H94" s="19">
        <v>177.69</v>
      </c>
      <c r="I94" s="140">
        <v>59.821000000000005</v>
      </c>
      <c r="J94" s="214">
        <f t="shared" si="35"/>
        <v>4.6325124999494864E-3</v>
      </c>
      <c r="K94" s="215">
        <f t="shared" si="36"/>
        <v>1.4736016026763038E-3</v>
      </c>
      <c r="L94" s="52">
        <f t="shared" si="30"/>
        <v>-0.66334064944566384</v>
      </c>
      <c r="N94" s="40">
        <f t="shared" si="31"/>
        <v>3.7006414528490508</v>
      </c>
      <c r="O94" s="143">
        <f t="shared" si="32"/>
        <v>4.0405943937858826</v>
      </c>
      <c r="P94" s="52">
        <f t="shared" ref="P94" si="49">(O94-N94)/N94</f>
        <v>9.186324729598129E-2</v>
      </c>
    </row>
    <row r="95" spans="1:16" ht="20.100000000000001" customHeight="1" thickBot="1" x14ac:dyDescent="0.3">
      <c r="A95" s="8" t="s">
        <v>17</v>
      </c>
      <c r="B95" s="19">
        <f>B96-SUM(B68:B94)</f>
        <v>2562.0199999999895</v>
      </c>
      <c r="C95" s="140">
        <f>C96-SUM(C68:C94)</f>
        <v>2105.3400000000256</v>
      </c>
      <c r="D95" s="247">
        <f t="shared" si="33"/>
        <v>2.6756385844123327E-2</v>
      </c>
      <c r="E95" s="215">
        <f t="shared" si="34"/>
        <v>1.8318802183840469E-2</v>
      </c>
      <c r="F95" s="52">
        <f>(C95-B95)/B95</f>
        <v>-0.17824997462938064</v>
      </c>
      <c r="H95" s="196">
        <f>H96-SUM(H68:H94)</f>
        <v>922.36900000001333</v>
      </c>
      <c r="I95" s="119">
        <f>I96-SUM(I68:I94)</f>
        <v>714.06499999998778</v>
      </c>
      <c r="J95" s="214">
        <f t="shared" si="35"/>
        <v>2.4046856446991779E-2</v>
      </c>
      <c r="K95" s="215">
        <f t="shared" si="36"/>
        <v>1.7589932104361959E-2</v>
      </c>
      <c r="L95" s="52">
        <f t="shared" si="30"/>
        <v>-0.22583586395468899</v>
      </c>
      <c r="N95" s="40">
        <f t="shared" si="31"/>
        <v>3.600163152512537</v>
      </c>
      <c r="O95" s="143">
        <f t="shared" si="32"/>
        <v>3.391684953499098</v>
      </c>
      <c r="P95" s="52">
        <f>(O95-N95)/N95</f>
        <v>-5.7907986438876541E-2</v>
      </c>
    </row>
    <row r="96" spans="1:16" ht="26.25" customHeight="1" thickBot="1" x14ac:dyDescent="0.3">
      <c r="A96" s="12" t="s">
        <v>18</v>
      </c>
      <c r="B96" s="17">
        <v>95753.590000000026</v>
      </c>
      <c r="C96" s="145">
        <v>114927.82000000007</v>
      </c>
      <c r="D96" s="243">
        <f>SUM(D68:D95)</f>
        <v>0.99999999999999967</v>
      </c>
      <c r="E96" s="244">
        <f>SUM(E68:E95)</f>
        <v>0.99999999999999989</v>
      </c>
      <c r="F96" s="57">
        <f>(C96-B96)/B96</f>
        <v>0.20024554692936353</v>
      </c>
      <c r="G96" s="1"/>
      <c r="H96" s="17">
        <v>38357.155000000013</v>
      </c>
      <c r="I96" s="145">
        <v>40595.096999999994</v>
      </c>
      <c r="J96" s="255">
        <f t="shared" si="35"/>
        <v>1</v>
      </c>
      <c r="K96" s="244">
        <f t="shared" si="36"/>
        <v>1</v>
      </c>
      <c r="L96" s="57">
        <f t="shared" si="30"/>
        <v>5.8344838140367297E-2</v>
      </c>
      <c r="M96" s="1"/>
      <c r="N96" s="37">
        <f t="shared" si="31"/>
        <v>4.0058189985357213</v>
      </c>
      <c r="O96" s="150">
        <f t="shared" si="32"/>
        <v>3.532225443761134</v>
      </c>
      <c r="P96" s="57">
        <f>(O96-N96)/N96</f>
        <v>-0.11822639888315066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6"/>
  <sheetViews>
    <sheetView showGridLines="0" topLeftCell="A79" workbookViewId="0">
      <selection activeCell="A85" sqref="A85"/>
    </sheetView>
  </sheetViews>
  <sheetFormatPr defaultRowHeight="15" x14ac:dyDescent="0.25"/>
  <cols>
    <col min="1" max="1" width="32.5703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137</v>
      </c>
    </row>
    <row r="3" spans="1:19" ht="8.25" customHeight="1" thickBot="1" x14ac:dyDescent="0.3"/>
    <row r="4" spans="1:19" x14ac:dyDescent="0.25">
      <c r="A4" s="365" t="s">
        <v>3</v>
      </c>
      <c r="B4" s="353" t="s">
        <v>1</v>
      </c>
      <c r="C4" s="351"/>
      <c r="D4" s="353" t="s">
        <v>104</v>
      </c>
      <c r="E4" s="351"/>
      <c r="F4" s="130" t="s">
        <v>0</v>
      </c>
      <c r="H4" s="363" t="s">
        <v>19</v>
      </c>
      <c r="I4" s="364"/>
      <c r="J4" s="353" t="s">
        <v>104</v>
      </c>
      <c r="K4" s="354"/>
      <c r="L4" s="130" t="s">
        <v>0</v>
      </c>
      <c r="N4" s="361" t="s">
        <v>22</v>
      </c>
      <c r="O4" s="351"/>
      <c r="P4" s="130" t="s">
        <v>0</v>
      </c>
    </row>
    <row r="5" spans="1:19" x14ac:dyDescent="0.25">
      <c r="A5" s="366"/>
      <c r="B5" s="356" t="s">
        <v>158</v>
      </c>
      <c r="C5" s="358"/>
      <c r="D5" s="356" t="str">
        <f>B5</f>
        <v>jan-mar</v>
      </c>
      <c r="E5" s="358"/>
      <c r="F5" s="131" t="s">
        <v>151</v>
      </c>
      <c r="H5" s="359" t="str">
        <f>B5</f>
        <v>jan-mar</v>
      </c>
      <c r="I5" s="358"/>
      <c r="J5" s="356" t="str">
        <f>B5</f>
        <v>jan-mar</v>
      </c>
      <c r="K5" s="357"/>
      <c r="L5" s="131" t="str">
        <f>F5</f>
        <v>2024/2023</v>
      </c>
      <c r="N5" s="359" t="str">
        <f>B5</f>
        <v>jan-mar</v>
      </c>
      <c r="O5" s="357"/>
      <c r="P5" s="131" t="str">
        <f>L5</f>
        <v>2024/2023</v>
      </c>
    </row>
    <row r="6" spans="1:19" ht="19.5" customHeight="1" thickBot="1" x14ac:dyDescent="0.3">
      <c r="A6" s="367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9" ht="20.100000000000001" customHeight="1" x14ac:dyDescent="0.25">
      <c r="A7" s="8" t="s">
        <v>165</v>
      </c>
      <c r="B7" s="39">
        <v>14889.630000000001</v>
      </c>
      <c r="C7" s="147">
        <v>18539.73</v>
      </c>
      <c r="D7" s="247">
        <f>B7/$B$33</f>
        <v>0.1929940511248632</v>
      </c>
      <c r="E7" s="246">
        <f>C7/$C$33</f>
        <v>0.17637455956852108</v>
      </c>
      <c r="F7" s="52">
        <f>(C7-B7)/B7</f>
        <v>0.24514376784379452</v>
      </c>
      <c r="H7" s="39">
        <v>4728.29</v>
      </c>
      <c r="I7" s="147">
        <v>5285.768</v>
      </c>
      <c r="J7" s="247">
        <f>H7/$H$33</f>
        <v>0.22844330221209697</v>
      </c>
      <c r="K7" s="246">
        <f>I7/$I$33</f>
        <v>0.2006009335677397</v>
      </c>
      <c r="L7" s="52">
        <f t="shared" ref="L7:L33" si="0">(I7-H7)/H7</f>
        <v>0.11790266671460509</v>
      </c>
      <c r="N7" s="27">
        <f t="shared" ref="N7:O33" si="1">(H7/B7)*10</f>
        <v>3.1755590971703125</v>
      </c>
      <c r="O7" s="151">
        <f t="shared" si="1"/>
        <v>2.8510490713726684</v>
      </c>
      <c r="P7" s="61">
        <f>(O7-N7)/N7</f>
        <v>-0.10218988715618914</v>
      </c>
      <c r="R7" s="119"/>
      <c r="S7" s="2"/>
    </row>
    <row r="8" spans="1:19" ht="20.100000000000001" customHeight="1" x14ac:dyDescent="0.25">
      <c r="A8" s="8" t="s">
        <v>173</v>
      </c>
      <c r="B8" s="19">
        <v>2679.2</v>
      </c>
      <c r="C8" s="140">
        <v>18196.809999999998</v>
      </c>
      <c r="D8" s="247">
        <f t="shared" ref="D8:D32" si="2">B8/$B$33</f>
        <v>3.4726830805986007E-2</v>
      </c>
      <c r="E8" s="215">
        <f t="shared" ref="E8:E32" si="3">C8/$C$33</f>
        <v>0.17311224863048491</v>
      </c>
      <c r="F8" s="52">
        <f t="shared" ref="F8:F33" si="4">(C8-B8)/B8</f>
        <v>5.7918819050462815</v>
      </c>
      <c r="H8" s="19">
        <v>534.75199999999995</v>
      </c>
      <c r="I8" s="140">
        <v>3562.8380000000002</v>
      </c>
      <c r="J8" s="247">
        <f t="shared" ref="J8:J32" si="5">H8/$H$33</f>
        <v>2.5836087199499876E-2</v>
      </c>
      <c r="K8" s="215">
        <f t="shared" ref="K8:K32" si="6">I8/$I$33</f>
        <v>0.13521377195340745</v>
      </c>
      <c r="L8" s="52">
        <f t="shared" si="0"/>
        <v>5.6625987373586266</v>
      </c>
      <c r="N8" s="27">
        <f t="shared" si="1"/>
        <v>1.9959390862944162</v>
      </c>
      <c r="O8" s="152">
        <f t="shared" si="1"/>
        <v>1.9579464752338462</v>
      </c>
      <c r="P8" s="52">
        <f t="shared" ref="P8:P71" si="7">(O8-N8)/N8</f>
        <v>-1.9034955185483926E-2</v>
      </c>
    </row>
    <row r="9" spans="1:19" ht="20.100000000000001" customHeight="1" x14ac:dyDescent="0.25">
      <c r="A9" s="8" t="s">
        <v>166</v>
      </c>
      <c r="B9" s="19">
        <v>5286.78</v>
      </c>
      <c r="C9" s="140">
        <v>10448.759999999998</v>
      </c>
      <c r="D9" s="247">
        <f t="shared" si="2"/>
        <v>6.8525348823705104E-2</v>
      </c>
      <c r="E9" s="215">
        <f t="shared" si="3"/>
        <v>9.9402496316676678E-2</v>
      </c>
      <c r="F9" s="52">
        <f t="shared" si="4"/>
        <v>0.97639394867953633</v>
      </c>
      <c r="H9" s="19">
        <v>1246.096</v>
      </c>
      <c r="I9" s="140">
        <v>2677.6369999999997</v>
      </c>
      <c r="J9" s="247">
        <f t="shared" si="5"/>
        <v>6.0204066398906408E-2</v>
      </c>
      <c r="K9" s="215">
        <f t="shared" si="6"/>
        <v>0.10161938283245156</v>
      </c>
      <c r="L9" s="52">
        <f t="shared" si="0"/>
        <v>1.1488207971135449</v>
      </c>
      <c r="N9" s="27">
        <f t="shared" si="1"/>
        <v>2.357003696011561</v>
      </c>
      <c r="O9" s="152">
        <f t="shared" si="1"/>
        <v>2.5626361405563913</v>
      </c>
      <c r="P9" s="52">
        <f t="shared" si="7"/>
        <v>8.724315744298336E-2</v>
      </c>
    </row>
    <row r="10" spans="1:19" ht="20.100000000000001" customHeight="1" x14ac:dyDescent="0.25">
      <c r="A10" s="8" t="s">
        <v>169</v>
      </c>
      <c r="B10" s="19">
        <v>9449.36</v>
      </c>
      <c r="C10" s="140">
        <v>10741.65</v>
      </c>
      <c r="D10" s="247">
        <f t="shared" si="2"/>
        <v>0.12247921989580919</v>
      </c>
      <c r="E10" s="215">
        <f t="shared" si="3"/>
        <v>0.10218885538188552</v>
      </c>
      <c r="F10" s="52">
        <f t="shared" si="4"/>
        <v>0.13675952657111159</v>
      </c>
      <c r="H10" s="19">
        <v>2185.2149999999997</v>
      </c>
      <c r="I10" s="140">
        <v>2350.8870000000002</v>
      </c>
      <c r="J10" s="247">
        <f t="shared" si="5"/>
        <v>0.10557680062843172</v>
      </c>
      <c r="K10" s="215">
        <f t="shared" si="6"/>
        <v>8.9218847083765859E-2</v>
      </c>
      <c r="L10" s="52">
        <f t="shared" si="0"/>
        <v>7.581496557546992E-2</v>
      </c>
      <c r="N10" s="27">
        <f t="shared" si="1"/>
        <v>2.3125534427728436</v>
      </c>
      <c r="O10" s="152">
        <f t="shared" si="1"/>
        <v>2.1885715881638297</v>
      </c>
      <c r="P10" s="52">
        <f t="shared" si="7"/>
        <v>-5.3612535959538611E-2</v>
      </c>
    </row>
    <row r="11" spans="1:19" ht="20.100000000000001" customHeight="1" x14ac:dyDescent="0.25">
      <c r="A11" s="8" t="s">
        <v>172</v>
      </c>
      <c r="B11" s="19">
        <v>6416.2800000000007</v>
      </c>
      <c r="C11" s="140">
        <v>7554.93</v>
      </c>
      <c r="D11" s="247">
        <f t="shared" si="2"/>
        <v>8.3165523277034914E-2</v>
      </c>
      <c r="E11" s="215">
        <f t="shared" si="3"/>
        <v>7.1872538128711E-2</v>
      </c>
      <c r="F11" s="52">
        <f t="shared" si="4"/>
        <v>0.17746264190465497</v>
      </c>
      <c r="H11" s="19">
        <v>1288.999</v>
      </c>
      <c r="I11" s="140">
        <v>1412.0740000000001</v>
      </c>
      <c r="J11" s="247">
        <f t="shared" si="5"/>
        <v>6.2276888284790229E-2</v>
      </c>
      <c r="K11" s="215">
        <f t="shared" si="6"/>
        <v>5.3589821321467855E-2</v>
      </c>
      <c r="L11" s="52">
        <f t="shared" si="0"/>
        <v>9.5481067091595914E-2</v>
      </c>
      <c r="N11" s="27">
        <f t="shared" si="1"/>
        <v>2.0089506692351331</v>
      </c>
      <c r="O11" s="152">
        <f t="shared" si="1"/>
        <v>1.8690762191046111</v>
      </c>
      <c r="P11" s="52">
        <f t="shared" si="7"/>
        <v>-6.9625627086092837E-2</v>
      </c>
    </row>
    <row r="12" spans="1:19" ht="20.100000000000001" customHeight="1" x14ac:dyDescent="0.25">
      <c r="A12" s="8" t="s">
        <v>164</v>
      </c>
      <c r="B12" s="19">
        <v>4722.93</v>
      </c>
      <c r="C12" s="140">
        <v>5692.4</v>
      </c>
      <c r="D12" s="247">
        <f t="shared" si="2"/>
        <v>6.1216927074692264E-2</v>
      </c>
      <c r="E12" s="215">
        <f t="shared" si="3"/>
        <v>5.4153676611679316E-2</v>
      </c>
      <c r="F12" s="52">
        <f t="shared" si="4"/>
        <v>0.20526876324654383</v>
      </c>
      <c r="H12" s="19">
        <v>1172.7719999999999</v>
      </c>
      <c r="I12" s="140">
        <v>1363.173</v>
      </c>
      <c r="J12" s="247">
        <f t="shared" si="5"/>
        <v>5.666147982079893E-2</v>
      </c>
      <c r="K12" s="215">
        <f t="shared" si="6"/>
        <v>5.1733972511532181E-2</v>
      </c>
      <c r="L12" s="52">
        <f t="shared" si="0"/>
        <v>0.16235124985930777</v>
      </c>
      <c r="N12" s="27">
        <f t="shared" si="1"/>
        <v>2.4831449968557653</v>
      </c>
      <c r="O12" s="152">
        <f t="shared" si="1"/>
        <v>2.3947245450073784</v>
      </c>
      <c r="P12" s="52">
        <f t="shared" si="7"/>
        <v>-3.5608251616537724E-2</v>
      </c>
    </row>
    <row r="13" spans="1:19" ht="20.100000000000001" customHeight="1" x14ac:dyDescent="0.25">
      <c r="A13" s="8" t="s">
        <v>167</v>
      </c>
      <c r="B13" s="19">
        <v>4077.6200000000003</v>
      </c>
      <c r="C13" s="140">
        <v>4396.84</v>
      </c>
      <c r="D13" s="247">
        <f t="shared" si="2"/>
        <v>5.285264998175003E-2</v>
      </c>
      <c r="E13" s="215">
        <f t="shared" si="3"/>
        <v>4.1828587497943943E-2</v>
      </c>
      <c r="F13" s="52">
        <f t="shared" si="4"/>
        <v>7.8285862831749833E-2</v>
      </c>
      <c r="H13" s="19">
        <v>1239.557</v>
      </c>
      <c r="I13" s="140">
        <v>1259.6890000000001</v>
      </c>
      <c r="J13" s="247">
        <f t="shared" si="5"/>
        <v>5.9888140186012337E-2</v>
      </c>
      <c r="K13" s="215">
        <f t="shared" si="6"/>
        <v>4.7806636501074674E-2</v>
      </c>
      <c r="L13" s="52">
        <f t="shared" si="0"/>
        <v>1.6241286201441371E-2</v>
      </c>
      <c r="N13" s="27">
        <f t="shared" si="1"/>
        <v>3.0399031788150928</v>
      </c>
      <c r="O13" s="152">
        <f t="shared" si="1"/>
        <v>2.8649871271185674</v>
      </c>
      <c r="P13" s="52">
        <f t="shared" si="7"/>
        <v>-5.7540007496128517E-2</v>
      </c>
    </row>
    <row r="14" spans="1:19" ht="20.100000000000001" customHeight="1" x14ac:dyDescent="0.25">
      <c r="A14" s="8" t="s">
        <v>168</v>
      </c>
      <c r="B14" s="19">
        <v>3853.55</v>
      </c>
      <c r="C14" s="140">
        <v>3092.7799999999997</v>
      </c>
      <c r="D14" s="247">
        <f t="shared" si="2"/>
        <v>4.9948334895643251E-2</v>
      </c>
      <c r="E14" s="215">
        <f t="shared" si="3"/>
        <v>2.9422635083808157E-2</v>
      </c>
      <c r="F14" s="52">
        <f t="shared" si="4"/>
        <v>-0.19742056026261509</v>
      </c>
      <c r="H14" s="19">
        <v>1381.8980000000001</v>
      </c>
      <c r="I14" s="140">
        <v>1151.0740000000001</v>
      </c>
      <c r="J14" s="247">
        <f t="shared" si="5"/>
        <v>6.6765224307369558E-2</v>
      </c>
      <c r="K14" s="215">
        <f t="shared" si="6"/>
        <v>4.3684573179441931E-2</v>
      </c>
      <c r="L14" s="52">
        <f t="shared" si="0"/>
        <v>-0.16703403579714279</v>
      </c>
      <c r="N14" s="27">
        <f t="shared" si="1"/>
        <v>3.5860388472966487</v>
      </c>
      <c r="O14" s="152">
        <f t="shared" si="1"/>
        <v>3.7218101513848389</v>
      </c>
      <c r="P14" s="52">
        <f t="shared" si="7"/>
        <v>3.7861080113658574E-2</v>
      </c>
    </row>
    <row r="15" spans="1:19" ht="20.100000000000001" customHeight="1" x14ac:dyDescent="0.25">
      <c r="A15" s="8" t="s">
        <v>176</v>
      </c>
      <c r="B15" s="19">
        <v>5139.9400000000005</v>
      </c>
      <c r="C15" s="140">
        <v>4425.7299999999996</v>
      </c>
      <c r="D15" s="247">
        <f t="shared" si="2"/>
        <v>6.6622061336563065E-2</v>
      </c>
      <c r="E15" s="215">
        <f t="shared" si="3"/>
        <v>4.2103427586010732E-2</v>
      </c>
      <c r="F15" s="52">
        <f t="shared" si="4"/>
        <v>-0.13895298388697161</v>
      </c>
      <c r="H15" s="19">
        <v>1224.1669999999999</v>
      </c>
      <c r="I15" s="140">
        <v>1002.3870000000002</v>
      </c>
      <c r="J15" s="247">
        <f t="shared" si="5"/>
        <v>5.9144585450358604E-2</v>
      </c>
      <c r="K15" s="215">
        <f t="shared" si="6"/>
        <v>3.8041731683298614E-2</v>
      </c>
      <c r="L15" s="52">
        <f t="shared" si="0"/>
        <v>-0.1811680922619216</v>
      </c>
      <c r="N15" s="27">
        <f t="shared" si="1"/>
        <v>2.3816756615835981</v>
      </c>
      <c r="O15" s="152">
        <f t="shared" si="1"/>
        <v>2.2649077101404744</v>
      </c>
      <c r="P15" s="52">
        <f t="shared" si="7"/>
        <v>-4.9027646092450555E-2</v>
      </c>
    </row>
    <row r="16" spans="1:19" ht="20.100000000000001" customHeight="1" x14ac:dyDescent="0.25">
      <c r="A16" s="8" t="s">
        <v>188</v>
      </c>
      <c r="B16" s="19">
        <v>1929.79</v>
      </c>
      <c r="C16" s="140">
        <v>3955.9</v>
      </c>
      <c r="D16" s="247">
        <f t="shared" si="2"/>
        <v>2.501324679795601E-2</v>
      </c>
      <c r="E16" s="215">
        <f t="shared" si="3"/>
        <v>3.7633780006349211E-2</v>
      </c>
      <c r="F16" s="52">
        <f t="shared" si="4"/>
        <v>1.049912166608802</v>
      </c>
      <c r="H16" s="19">
        <v>437.95500000000004</v>
      </c>
      <c r="I16" s="140">
        <v>871.1</v>
      </c>
      <c r="J16" s="247">
        <f t="shared" si="5"/>
        <v>2.1159422628539901E-2</v>
      </c>
      <c r="K16" s="215">
        <f t="shared" si="6"/>
        <v>3.3059240063290342E-2</v>
      </c>
      <c r="L16" s="52">
        <f t="shared" si="0"/>
        <v>0.98901713646379186</v>
      </c>
      <c r="N16" s="27">
        <f t="shared" si="1"/>
        <v>2.2694438254939659</v>
      </c>
      <c r="O16" s="152">
        <f t="shared" si="1"/>
        <v>2.2020273515508482</v>
      </c>
      <c r="P16" s="52">
        <f t="shared" si="7"/>
        <v>-2.970616553086259E-2</v>
      </c>
    </row>
    <row r="17" spans="1:16" ht="20.100000000000001" customHeight="1" x14ac:dyDescent="0.25">
      <c r="A17" s="8" t="s">
        <v>177</v>
      </c>
      <c r="B17" s="19">
        <v>1542.8400000000001</v>
      </c>
      <c r="C17" s="140">
        <v>2036.3200000000002</v>
      </c>
      <c r="D17" s="247">
        <f t="shared" si="2"/>
        <v>1.9997739489663876E-2</v>
      </c>
      <c r="E17" s="215">
        <f t="shared" si="3"/>
        <v>1.9372183043688925E-2</v>
      </c>
      <c r="F17" s="52">
        <f t="shared" si="4"/>
        <v>0.31985170205594876</v>
      </c>
      <c r="H17" s="19">
        <v>564.91300000000001</v>
      </c>
      <c r="I17" s="140">
        <v>824.82499999999993</v>
      </c>
      <c r="J17" s="247">
        <f t="shared" si="5"/>
        <v>2.7293290213278445E-2</v>
      </c>
      <c r="K17" s="215">
        <f t="shared" si="6"/>
        <v>3.1303050953051838E-2</v>
      </c>
      <c r="L17" s="52">
        <f t="shared" si="0"/>
        <v>0.46009208497591647</v>
      </c>
      <c r="N17" s="27">
        <f t="shared" si="1"/>
        <v>3.6615138316351659</v>
      </c>
      <c r="O17" s="152">
        <f t="shared" si="1"/>
        <v>4.050566708572326</v>
      </c>
      <c r="P17" s="52">
        <f t="shared" si="7"/>
        <v>0.10625465171694196</v>
      </c>
    </row>
    <row r="18" spans="1:16" ht="20.100000000000001" customHeight="1" x14ac:dyDescent="0.25">
      <c r="A18" s="8" t="s">
        <v>184</v>
      </c>
      <c r="B18" s="19">
        <v>1027.3499999999999</v>
      </c>
      <c r="C18" s="140">
        <v>2631.25</v>
      </c>
      <c r="D18" s="247">
        <f t="shared" si="2"/>
        <v>1.3316142739821485E-2</v>
      </c>
      <c r="E18" s="215">
        <f t="shared" si="3"/>
        <v>2.5031948138655263E-2</v>
      </c>
      <c r="F18" s="52">
        <f t="shared" si="4"/>
        <v>1.5612011485861685</v>
      </c>
      <c r="H18" s="19">
        <v>270.00299999999999</v>
      </c>
      <c r="I18" s="140">
        <v>542.87800000000004</v>
      </c>
      <c r="J18" s="247">
        <f t="shared" si="5"/>
        <v>1.3044964866193236E-2</v>
      </c>
      <c r="K18" s="215">
        <f t="shared" si="6"/>
        <v>2.0602840233129301E-2</v>
      </c>
      <c r="L18" s="52">
        <f t="shared" si="0"/>
        <v>1.01063691884905</v>
      </c>
      <c r="N18" s="27">
        <f t="shared" si="1"/>
        <v>2.6281500949043659</v>
      </c>
      <c r="O18" s="152">
        <f t="shared" si="1"/>
        <v>2.063194299287411</v>
      </c>
      <c r="P18" s="52">
        <f t="shared" si="7"/>
        <v>-0.21496329175123183</v>
      </c>
    </row>
    <row r="19" spans="1:16" ht="20.100000000000001" customHeight="1" x14ac:dyDescent="0.25">
      <c r="A19" s="8" t="s">
        <v>174</v>
      </c>
      <c r="B19" s="19">
        <v>1855.18</v>
      </c>
      <c r="C19" s="140">
        <v>1556.02</v>
      </c>
      <c r="D19" s="247">
        <f t="shared" si="2"/>
        <v>2.40461787006006E-2</v>
      </c>
      <c r="E19" s="215">
        <f t="shared" si="3"/>
        <v>1.480293090459301E-2</v>
      </c>
      <c r="F19" s="52">
        <f t="shared" si="4"/>
        <v>-0.16125658965706835</v>
      </c>
      <c r="H19" s="19">
        <v>581.64</v>
      </c>
      <c r="I19" s="140">
        <v>508.96899999999999</v>
      </c>
      <c r="J19" s="247">
        <f t="shared" si="5"/>
        <v>2.8101440964628667E-2</v>
      </c>
      <c r="K19" s="215">
        <f t="shared" si="6"/>
        <v>1.931595494865437E-2</v>
      </c>
      <c r="L19" s="52">
        <f t="shared" si="0"/>
        <v>-0.12494154459803314</v>
      </c>
      <c r="N19" s="27">
        <f t="shared" si="1"/>
        <v>3.1352213801356199</v>
      </c>
      <c r="O19" s="152">
        <f t="shared" si="1"/>
        <v>3.2709669541522599</v>
      </c>
      <c r="P19" s="52">
        <f t="shared" si="7"/>
        <v>4.3296966165358337E-2</v>
      </c>
    </row>
    <row r="20" spans="1:16" ht="20.100000000000001" customHeight="1" x14ac:dyDescent="0.25">
      <c r="A20" s="8" t="s">
        <v>185</v>
      </c>
      <c r="B20" s="19">
        <v>1508.33</v>
      </c>
      <c r="C20" s="140">
        <v>1719.8</v>
      </c>
      <c r="D20" s="247">
        <f t="shared" si="2"/>
        <v>1.955043322991672E-2</v>
      </c>
      <c r="E20" s="215">
        <f t="shared" si="3"/>
        <v>1.6361024003366961E-2</v>
      </c>
      <c r="F20" s="52">
        <f t="shared" si="4"/>
        <v>0.14020141480975651</v>
      </c>
      <c r="H20" s="19">
        <v>402.69100000000003</v>
      </c>
      <c r="I20" s="140">
        <v>464.22200000000004</v>
      </c>
      <c r="J20" s="247">
        <f t="shared" si="5"/>
        <v>1.9455672518202467E-2</v>
      </c>
      <c r="K20" s="215">
        <f t="shared" si="6"/>
        <v>1.761775518386037E-2</v>
      </c>
      <c r="L20" s="52">
        <f t="shared" si="0"/>
        <v>0.15279954108733496</v>
      </c>
      <c r="N20" s="27">
        <f t="shared" si="1"/>
        <v>2.6697804857027312</v>
      </c>
      <c r="O20" s="152">
        <f t="shared" si="1"/>
        <v>2.6992789859285966</v>
      </c>
      <c r="P20" s="52">
        <f t="shared" si="7"/>
        <v>1.1049035822921193E-2</v>
      </c>
    </row>
    <row r="21" spans="1:16" ht="20.100000000000001" customHeight="1" x14ac:dyDescent="0.25">
      <c r="A21" s="8" t="s">
        <v>181</v>
      </c>
      <c r="B21" s="19">
        <v>417.47</v>
      </c>
      <c r="C21" s="140">
        <v>766.71999999999991</v>
      </c>
      <c r="D21" s="247">
        <f t="shared" si="2"/>
        <v>5.4110966171151765E-3</v>
      </c>
      <c r="E21" s="215">
        <f t="shared" si="3"/>
        <v>7.2940599627058468E-3</v>
      </c>
      <c r="F21" s="52">
        <f t="shared" si="4"/>
        <v>0.8365870601480343</v>
      </c>
      <c r="H21" s="19">
        <v>163.55799999999999</v>
      </c>
      <c r="I21" s="140">
        <v>376.13</v>
      </c>
      <c r="J21" s="247">
        <f t="shared" si="5"/>
        <v>7.9021653966246056E-3</v>
      </c>
      <c r="K21" s="215">
        <f t="shared" si="6"/>
        <v>1.4274563155786242E-2</v>
      </c>
      <c r="L21" s="52">
        <f t="shared" si="0"/>
        <v>1.2996735103143839</v>
      </c>
      <c r="N21" s="27">
        <f t="shared" si="1"/>
        <v>3.9178384075502426</v>
      </c>
      <c r="O21" s="152">
        <f t="shared" si="1"/>
        <v>4.9057022120200342</v>
      </c>
      <c r="P21" s="52">
        <f t="shared" si="7"/>
        <v>0.25214511210213131</v>
      </c>
    </row>
    <row r="22" spans="1:16" ht="20.100000000000001" customHeight="1" x14ac:dyDescent="0.25">
      <c r="A22" s="8" t="s">
        <v>170</v>
      </c>
      <c r="B22" s="19">
        <v>1410.92</v>
      </c>
      <c r="C22" s="140">
        <v>1323.23</v>
      </c>
      <c r="D22" s="247">
        <f t="shared" si="2"/>
        <v>1.8287839698709236E-2</v>
      </c>
      <c r="E22" s="215">
        <f t="shared" si="3"/>
        <v>1.2588322939862348E-2</v>
      </c>
      <c r="F22" s="52">
        <f t="shared" si="4"/>
        <v>-6.2150936977291446E-2</v>
      </c>
      <c r="H22" s="19">
        <v>374.34399999999999</v>
      </c>
      <c r="I22" s="140">
        <v>363.07100000000003</v>
      </c>
      <c r="J22" s="247">
        <f t="shared" si="5"/>
        <v>1.808611136865235E-2</v>
      </c>
      <c r="K22" s="215">
        <f t="shared" si="6"/>
        <v>1.3778959188404188E-2</v>
      </c>
      <c r="L22" s="52">
        <f t="shared" ref="L22" si="8">(I22-H22)/H22</f>
        <v>-3.0114012779689184E-2</v>
      </c>
      <c r="N22" s="27">
        <f t="shared" ref="N22" si="9">(H22/B22)*10</f>
        <v>2.6531908258441299</v>
      </c>
      <c r="O22" s="152">
        <f t="shared" ref="O22" si="10">(I22/C22)*10</f>
        <v>2.7438238250341969</v>
      </c>
      <c r="P22" s="52">
        <f t="shared" ref="P22" si="11">(O22-N22)/N22</f>
        <v>3.4160000218315043E-2</v>
      </c>
    </row>
    <row r="23" spans="1:16" ht="20.100000000000001" customHeight="1" x14ac:dyDescent="0.25">
      <c r="A23" s="8" t="s">
        <v>209</v>
      </c>
      <c r="B23" s="19">
        <v>2270.2299999999996</v>
      </c>
      <c r="C23" s="140">
        <v>906.36</v>
      </c>
      <c r="D23" s="247">
        <f t="shared" si="2"/>
        <v>2.9425908144473576E-2</v>
      </c>
      <c r="E23" s="215">
        <f t="shared" si="3"/>
        <v>8.6225012883426443E-3</v>
      </c>
      <c r="F23" s="52">
        <f t="shared" si="4"/>
        <v>-0.60076291829462203</v>
      </c>
      <c r="H23" s="19">
        <v>485.17600000000004</v>
      </c>
      <c r="I23" s="140">
        <v>220.83600000000001</v>
      </c>
      <c r="J23" s="247">
        <f t="shared" si="5"/>
        <v>2.3440865004907982E-2</v>
      </c>
      <c r="K23" s="215">
        <f t="shared" si="6"/>
        <v>8.3809784624231266E-3</v>
      </c>
      <c r="L23" s="52">
        <f t="shared" si="0"/>
        <v>-0.5448332151631573</v>
      </c>
      <c r="N23" s="27">
        <f t="shared" si="1"/>
        <v>2.1371226703902253</v>
      </c>
      <c r="O23" s="152">
        <f t="shared" si="1"/>
        <v>2.4365152919369786</v>
      </c>
      <c r="P23" s="52">
        <f t="shared" si="7"/>
        <v>0.14009145366095715</v>
      </c>
    </row>
    <row r="24" spans="1:16" ht="20.100000000000001" customHeight="1" x14ac:dyDescent="0.25">
      <c r="A24" s="8" t="s">
        <v>180</v>
      </c>
      <c r="B24" s="19">
        <v>678.64</v>
      </c>
      <c r="C24" s="140">
        <v>665.54</v>
      </c>
      <c r="D24" s="247">
        <f t="shared" si="2"/>
        <v>8.7962886153233593E-3</v>
      </c>
      <c r="E24" s="215">
        <f t="shared" si="3"/>
        <v>6.3315012880572437E-3</v>
      </c>
      <c r="F24" s="52">
        <f t="shared" si="4"/>
        <v>-1.930331250736771E-2</v>
      </c>
      <c r="H24" s="19">
        <v>187.696</v>
      </c>
      <c r="I24" s="140">
        <v>202.00700000000001</v>
      </c>
      <c r="J24" s="247">
        <f t="shared" si="5"/>
        <v>9.0683722978078234E-3</v>
      </c>
      <c r="K24" s="215">
        <f t="shared" si="6"/>
        <v>7.6663964039319164E-3</v>
      </c>
      <c r="L24" s="52">
        <f t="shared" si="0"/>
        <v>7.6245631233483976E-2</v>
      </c>
      <c r="N24" s="27">
        <f t="shared" si="1"/>
        <v>2.7657668277731933</v>
      </c>
      <c r="O24" s="152">
        <f t="shared" si="1"/>
        <v>3.0352345463833879</v>
      </c>
      <c r="P24" s="52">
        <f t="shared" si="7"/>
        <v>9.7429658893968152E-2</v>
      </c>
    </row>
    <row r="25" spans="1:16" ht="20.100000000000001" customHeight="1" x14ac:dyDescent="0.25">
      <c r="A25" s="8" t="s">
        <v>171</v>
      </c>
      <c r="B25" s="19">
        <v>525.19000000000005</v>
      </c>
      <c r="C25" s="140">
        <v>567.56999999999994</v>
      </c>
      <c r="D25" s="247">
        <f t="shared" si="2"/>
        <v>6.8073246756478779E-3</v>
      </c>
      <c r="E25" s="215">
        <f t="shared" si="3"/>
        <v>5.3994804009716161E-3</v>
      </c>
      <c r="F25" s="52">
        <f t="shared" si="4"/>
        <v>8.0694605761724089E-2</v>
      </c>
      <c r="H25" s="19">
        <v>180.041</v>
      </c>
      <c r="I25" s="140">
        <v>197.03800000000001</v>
      </c>
      <c r="J25" s="247">
        <f t="shared" si="5"/>
        <v>8.6985274958955878E-3</v>
      </c>
      <c r="K25" s="215">
        <f t="shared" si="6"/>
        <v>7.4778171778103579E-3</v>
      </c>
      <c r="L25" s="52">
        <f t="shared" si="0"/>
        <v>9.4406274126449058E-2</v>
      </c>
      <c r="N25" s="27">
        <f t="shared" si="1"/>
        <v>3.428111730992593</v>
      </c>
      <c r="O25" s="152">
        <f t="shared" si="1"/>
        <v>3.4716070264460779</v>
      </c>
      <c r="P25" s="52">
        <f t="shared" si="7"/>
        <v>1.2687829005179769E-2</v>
      </c>
    </row>
    <row r="26" spans="1:16" ht="20.100000000000001" customHeight="1" x14ac:dyDescent="0.25">
      <c r="A26" s="8" t="s">
        <v>200</v>
      </c>
      <c r="B26" s="19">
        <v>557.38</v>
      </c>
      <c r="C26" s="140">
        <v>758.52</v>
      </c>
      <c r="D26" s="247">
        <f t="shared" si="2"/>
        <v>7.2245599263363993E-3</v>
      </c>
      <c r="E26" s="215">
        <f t="shared" si="3"/>
        <v>7.2160506611431028E-3</v>
      </c>
      <c r="F26" s="52">
        <f t="shared" si="4"/>
        <v>0.36086691305751911</v>
      </c>
      <c r="H26" s="19">
        <v>119.208</v>
      </c>
      <c r="I26" s="140">
        <v>149.703</v>
      </c>
      <c r="J26" s="247">
        <f t="shared" si="5"/>
        <v>5.7594329387790633E-3</v>
      </c>
      <c r="K26" s="215">
        <f t="shared" si="6"/>
        <v>5.6813998567268442E-3</v>
      </c>
      <c r="L26" s="52">
        <f t="shared" si="0"/>
        <v>0.25581336823032014</v>
      </c>
      <c r="N26" s="27">
        <f t="shared" si="1"/>
        <v>2.138720442068248</v>
      </c>
      <c r="O26" s="152">
        <f t="shared" si="1"/>
        <v>1.9736196804303119</v>
      </c>
      <c r="P26" s="52">
        <f t="shared" si="7"/>
        <v>-7.719604600509429E-2</v>
      </c>
    </row>
    <row r="27" spans="1:16" ht="20.100000000000001" customHeight="1" x14ac:dyDescent="0.25">
      <c r="A27" s="8" t="s">
        <v>192</v>
      </c>
      <c r="B27" s="19">
        <v>358.88</v>
      </c>
      <c r="C27" s="140">
        <v>500.98</v>
      </c>
      <c r="D27" s="247">
        <f t="shared" si="2"/>
        <v>4.6516740219663556E-3</v>
      </c>
      <c r="E27" s="215">
        <f t="shared" si="3"/>
        <v>4.7659877923053734E-3</v>
      </c>
      <c r="F27" s="52">
        <f t="shared" si="4"/>
        <v>0.39595407935800275</v>
      </c>
      <c r="H27" s="19">
        <v>79.507999999999996</v>
      </c>
      <c r="I27" s="140">
        <v>127.56399999999999</v>
      </c>
      <c r="J27" s="247">
        <f t="shared" si="5"/>
        <v>3.8413612685092085E-3</v>
      </c>
      <c r="K27" s="215">
        <f t="shared" si="6"/>
        <v>4.8411995172007449E-3</v>
      </c>
      <c r="L27" s="52">
        <f t="shared" si="0"/>
        <v>0.60441716556824465</v>
      </c>
      <c r="N27" s="27">
        <f t="shared" si="1"/>
        <v>2.2154480606330806</v>
      </c>
      <c r="O27" s="152">
        <f t="shared" si="1"/>
        <v>2.546289273024871</v>
      </c>
      <c r="P27" s="52">
        <f t="shared" si="7"/>
        <v>0.14933377056795002</v>
      </c>
    </row>
    <row r="28" spans="1:16" ht="20.100000000000001" customHeight="1" x14ac:dyDescent="0.25">
      <c r="A28" s="8" t="s">
        <v>182</v>
      </c>
      <c r="B28" s="19">
        <v>96.01</v>
      </c>
      <c r="C28" s="140">
        <v>83.16</v>
      </c>
      <c r="D28" s="247">
        <f t="shared" si="2"/>
        <v>1.2444472326376221E-3</v>
      </c>
      <c r="E28" s="215">
        <f t="shared" si="3"/>
        <v>7.9112847779974215E-4</v>
      </c>
      <c r="F28" s="52">
        <f t="shared" si="4"/>
        <v>-0.13384022497656503</v>
      </c>
      <c r="H28" s="19">
        <v>103.16300000000001</v>
      </c>
      <c r="I28" s="140">
        <v>107.25700000000001</v>
      </c>
      <c r="J28" s="247">
        <f t="shared" si="5"/>
        <v>4.9842324362732743E-3</v>
      </c>
      <c r="K28" s="215">
        <f t="shared" si="6"/>
        <v>4.0705256703803608E-3</v>
      </c>
      <c r="L28" s="52">
        <f t="shared" si="0"/>
        <v>3.968477070267435E-2</v>
      </c>
      <c r="N28" s="27">
        <f t="shared" si="1"/>
        <v>10.745026559733361</v>
      </c>
      <c r="O28" s="152">
        <f t="shared" si="1"/>
        <v>12.89766714766715</v>
      </c>
      <c r="P28" s="52">
        <f t="shared" si="7"/>
        <v>0.20033832173116625</v>
      </c>
    </row>
    <row r="29" spans="1:16" ht="20.100000000000001" customHeight="1" x14ac:dyDescent="0.25">
      <c r="A29" s="8" t="s">
        <v>179</v>
      </c>
      <c r="B29" s="19">
        <v>1075.3900000000001</v>
      </c>
      <c r="C29" s="140">
        <v>344.49</v>
      </c>
      <c r="D29" s="247">
        <f t="shared" si="2"/>
        <v>1.3938820013604546E-2</v>
      </c>
      <c r="E29" s="215">
        <f t="shared" si="3"/>
        <v>3.2772468652865943E-3</v>
      </c>
      <c r="F29" s="52">
        <f t="shared" si="4"/>
        <v>-0.67966040227266389</v>
      </c>
      <c r="H29" s="19">
        <v>284.46100000000001</v>
      </c>
      <c r="I29" s="140">
        <v>101.795</v>
      </c>
      <c r="J29" s="247">
        <f t="shared" si="5"/>
        <v>1.3743490816036097E-2</v>
      </c>
      <c r="K29" s="215">
        <f t="shared" si="6"/>
        <v>3.8632365311016418E-3</v>
      </c>
      <c r="L29" s="52">
        <f t="shared" si="0"/>
        <v>-0.64214778124241978</v>
      </c>
      <c r="N29" s="27">
        <f t="shared" ref="N29" si="12">(H29/B29)*10</f>
        <v>2.6451891871786049</v>
      </c>
      <c r="O29" s="152">
        <f t="shared" ref="O29" si="13">(I29/C29)*10</f>
        <v>2.9549478939882148</v>
      </c>
      <c r="P29" s="52">
        <f t="shared" ref="P29" si="14">(O29-N29)/N29</f>
        <v>0.11710266634652428</v>
      </c>
    </row>
    <row r="30" spans="1:16" ht="20.100000000000001" customHeight="1" x14ac:dyDescent="0.25">
      <c r="A30" s="8" t="s">
        <v>178</v>
      </c>
      <c r="B30" s="19">
        <v>637.59999999999991</v>
      </c>
      <c r="C30" s="140">
        <v>329.68</v>
      </c>
      <c r="D30" s="247">
        <f t="shared" si="2"/>
        <v>8.2643428343896225E-3</v>
      </c>
      <c r="E30" s="215">
        <f t="shared" si="3"/>
        <v>3.1363544560007095E-3</v>
      </c>
      <c r="F30" s="52">
        <f t="shared" si="4"/>
        <v>-0.48293601003764108</v>
      </c>
      <c r="H30" s="19">
        <v>166.24</v>
      </c>
      <c r="I30" s="140">
        <v>95.524000000000001</v>
      </c>
      <c r="J30" s="247">
        <f t="shared" si="5"/>
        <v>8.0317439412005195E-3</v>
      </c>
      <c r="K30" s="215">
        <f t="shared" si="6"/>
        <v>3.6252449176968735E-3</v>
      </c>
      <c r="L30" s="52">
        <f t="shared" si="0"/>
        <v>-0.42538498556304138</v>
      </c>
      <c r="N30" s="27">
        <f t="shared" si="1"/>
        <v>2.607277289836889</v>
      </c>
      <c r="O30" s="152">
        <f t="shared" si="1"/>
        <v>2.8974763406940065</v>
      </c>
      <c r="P30" s="52">
        <f t="shared" si="7"/>
        <v>0.11130348581959701</v>
      </c>
    </row>
    <row r="31" spans="1:16" ht="20.100000000000001" customHeight="1" x14ac:dyDescent="0.25">
      <c r="A31" s="8" t="s">
        <v>198</v>
      </c>
      <c r="B31" s="19">
        <v>75.95</v>
      </c>
      <c r="C31" s="140">
        <v>168.60999999999999</v>
      </c>
      <c r="D31" s="247">
        <f t="shared" si="2"/>
        <v>9.84436697415138E-4</v>
      </c>
      <c r="E31" s="215">
        <f t="shared" si="3"/>
        <v>1.6040424800602996E-3</v>
      </c>
      <c r="F31" s="52">
        <f t="shared" si="4"/>
        <v>1.2200131665569451</v>
      </c>
      <c r="H31" s="19">
        <v>33.341000000000001</v>
      </c>
      <c r="I31" s="140">
        <v>83.822000000000003</v>
      </c>
      <c r="J31" s="247">
        <f t="shared" si="5"/>
        <v>1.6108420039916175E-3</v>
      </c>
      <c r="K31" s="215">
        <f t="shared" si="6"/>
        <v>3.1811406504248917E-3</v>
      </c>
      <c r="L31" s="52">
        <f t="shared" si="0"/>
        <v>1.5140817611949251</v>
      </c>
      <c r="N31" s="27">
        <f t="shared" si="1"/>
        <v>4.3898617511520737</v>
      </c>
      <c r="O31" s="152">
        <f t="shared" si="1"/>
        <v>4.9713540122175441</v>
      </c>
      <c r="P31" s="52">
        <f t="shared" si="7"/>
        <v>0.13246254529834883</v>
      </c>
    </row>
    <row r="32" spans="1:16" ht="20.100000000000001" customHeight="1" thickBot="1" x14ac:dyDescent="0.3">
      <c r="A32" s="8" t="s">
        <v>17</v>
      </c>
      <c r="B32" s="19">
        <f>B33-SUM(B7:B31)</f>
        <v>4668.2799999999552</v>
      </c>
      <c r="C32" s="140">
        <f>C33-SUM(C7:C31)</f>
        <v>3711.8899999999849</v>
      </c>
      <c r="D32" s="247">
        <f t="shared" si="2"/>
        <v>6.0508573348375193E-2</v>
      </c>
      <c r="E32" s="215">
        <f t="shared" si="3"/>
        <v>3.5312432485089862E-2</v>
      </c>
      <c r="F32" s="52">
        <f t="shared" si="4"/>
        <v>-0.20486988783877136</v>
      </c>
      <c r="H32" s="19">
        <f>H33-SUM(H7:H31)</f>
        <v>1262.1870000000054</v>
      </c>
      <c r="I32" s="140">
        <f>I33-SUM(I7:I31)</f>
        <v>1047.4000000000124</v>
      </c>
      <c r="J32" s="247">
        <f t="shared" si="5"/>
        <v>6.0981489352214278E-2</v>
      </c>
      <c r="K32" s="215">
        <f t="shared" si="6"/>
        <v>3.9750026451946634E-2</v>
      </c>
      <c r="L32" s="52">
        <f t="shared" si="0"/>
        <v>-0.17017050563822325</v>
      </c>
      <c r="N32" s="27">
        <f t="shared" si="1"/>
        <v>2.7037517029827205</v>
      </c>
      <c r="O32" s="152">
        <f t="shared" si="1"/>
        <v>2.8217431012234107</v>
      </c>
      <c r="P32" s="52">
        <f t="shared" si="7"/>
        <v>4.3639879398143178E-2</v>
      </c>
    </row>
    <row r="33" spans="1:16" ht="26.25" customHeight="1" thickBot="1" x14ac:dyDescent="0.3">
      <c r="A33" s="12" t="s">
        <v>18</v>
      </c>
      <c r="B33" s="17">
        <v>77150.719999999972</v>
      </c>
      <c r="C33" s="145">
        <v>105115.66999999997</v>
      </c>
      <c r="D33" s="243">
        <f>SUM(D7:D32)</f>
        <v>0.99999999999999978</v>
      </c>
      <c r="E33" s="244">
        <f>SUM(E7:E32)</f>
        <v>1</v>
      </c>
      <c r="F33" s="57">
        <f t="shared" si="4"/>
        <v>0.36247166585094742</v>
      </c>
      <c r="G33" s="1"/>
      <c r="H33" s="17">
        <v>20697.87100000001</v>
      </c>
      <c r="I33" s="145">
        <v>26349.668000000016</v>
      </c>
      <c r="J33" s="243">
        <f>SUM(J7:J32)</f>
        <v>0.99999999999999944</v>
      </c>
      <c r="K33" s="244">
        <f>SUM(K7:K32)</f>
        <v>0.99999999999999978</v>
      </c>
      <c r="L33" s="57">
        <f t="shared" si="0"/>
        <v>0.27306175596514265</v>
      </c>
      <c r="N33" s="29">
        <f t="shared" si="1"/>
        <v>2.6827839066181132</v>
      </c>
      <c r="O33" s="146">
        <f t="shared" si="1"/>
        <v>2.5067307281588009</v>
      </c>
      <c r="P33" s="57">
        <f t="shared" si="7"/>
        <v>-6.5623316892952019E-2</v>
      </c>
    </row>
    <row r="35" spans="1:16" ht="15.75" thickBot="1" x14ac:dyDescent="0.3"/>
    <row r="36" spans="1:16" x14ac:dyDescent="0.25">
      <c r="A36" s="365" t="s">
        <v>2</v>
      </c>
      <c r="B36" s="353" t="s">
        <v>1</v>
      </c>
      <c r="C36" s="351"/>
      <c r="D36" s="353" t="s">
        <v>104</v>
      </c>
      <c r="E36" s="351"/>
      <c r="F36" s="130" t="s">
        <v>0</v>
      </c>
      <c r="H36" s="363" t="s">
        <v>19</v>
      </c>
      <c r="I36" s="364"/>
      <c r="J36" s="353" t="s">
        <v>104</v>
      </c>
      <c r="K36" s="354"/>
      <c r="L36" s="130" t="s">
        <v>0</v>
      </c>
      <c r="N36" s="361" t="s">
        <v>22</v>
      </c>
      <c r="O36" s="351"/>
      <c r="P36" s="130" t="s">
        <v>0</v>
      </c>
    </row>
    <row r="37" spans="1:16" x14ac:dyDescent="0.25">
      <c r="A37" s="366"/>
      <c r="B37" s="356" t="str">
        <f>B5</f>
        <v>jan-mar</v>
      </c>
      <c r="C37" s="358"/>
      <c r="D37" s="356" t="str">
        <f>B5</f>
        <v>jan-mar</v>
      </c>
      <c r="E37" s="358"/>
      <c r="F37" s="131" t="str">
        <f>F5</f>
        <v>2024/2023</v>
      </c>
      <c r="H37" s="359" t="str">
        <f>B5</f>
        <v>jan-mar</v>
      </c>
      <c r="I37" s="358"/>
      <c r="J37" s="356" t="str">
        <f>B5</f>
        <v>jan-mar</v>
      </c>
      <c r="K37" s="357"/>
      <c r="L37" s="131" t="str">
        <f>L5</f>
        <v>2024/2023</v>
      </c>
      <c r="N37" s="359" t="str">
        <f>B5</f>
        <v>jan-mar</v>
      </c>
      <c r="O37" s="357"/>
      <c r="P37" s="131" t="str">
        <f>P5</f>
        <v>2024/2023</v>
      </c>
    </row>
    <row r="38" spans="1:16" ht="19.5" customHeight="1" thickBot="1" x14ac:dyDescent="0.3">
      <c r="A38" s="367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169</v>
      </c>
      <c r="B39" s="39">
        <v>9449.36</v>
      </c>
      <c r="C39" s="147">
        <v>10741.65</v>
      </c>
      <c r="D39" s="247">
        <f t="shared" ref="D39:D61" si="15">B39/$B$62</f>
        <v>0.26185856241274263</v>
      </c>
      <c r="E39" s="246">
        <f t="shared" ref="E39:E61" si="16">C39/$C$62</f>
        <v>0.2573724441019728</v>
      </c>
      <c r="F39" s="52">
        <f>(C39-B39)/B39</f>
        <v>0.13675952657111159</v>
      </c>
      <c r="H39" s="39">
        <v>2185.2149999999997</v>
      </c>
      <c r="I39" s="147">
        <v>2350.8870000000002</v>
      </c>
      <c r="J39" s="247">
        <f t="shared" ref="J39:J61" si="17">H39/$H$62</f>
        <v>0.24983876409549374</v>
      </c>
      <c r="K39" s="246">
        <f t="shared" ref="K39:K61" si="18">I39/$I$62</f>
        <v>0.24168960566512301</v>
      </c>
      <c r="L39" s="52">
        <f t="shared" ref="L39:L62" si="19">(I39-H39)/H39</f>
        <v>7.581496557546992E-2</v>
      </c>
      <c r="N39" s="27">
        <f t="shared" ref="N39:O62" si="20">(H39/B39)*10</f>
        <v>2.3125534427728436</v>
      </c>
      <c r="O39" s="151">
        <f t="shared" si="20"/>
        <v>2.1885715881638297</v>
      </c>
      <c r="P39" s="61">
        <f t="shared" si="7"/>
        <v>-5.3612535959538611E-2</v>
      </c>
    </row>
    <row r="40" spans="1:16" ht="20.100000000000001" customHeight="1" x14ac:dyDescent="0.25">
      <c r="A40" s="38" t="s">
        <v>172</v>
      </c>
      <c r="B40" s="19">
        <v>6416.2800000000007</v>
      </c>
      <c r="C40" s="140">
        <v>7554.93</v>
      </c>
      <c r="D40" s="247">
        <f t="shared" si="15"/>
        <v>0.17780652412836767</v>
      </c>
      <c r="E40" s="215">
        <f t="shared" si="16"/>
        <v>0.18101788823126033</v>
      </c>
      <c r="F40" s="52">
        <f t="shared" ref="F40:F62" si="21">(C40-B40)/B40</f>
        <v>0.17746264190465497</v>
      </c>
      <c r="H40" s="19">
        <v>1288.999</v>
      </c>
      <c r="I40" s="140">
        <v>1412.0740000000001</v>
      </c>
      <c r="J40" s="247">
        <f t="shared" si="17"/>
        <v>0.14737310382746199</v>
      </c>
      <c r="K40" s="215">
        <f t="shared" si="18"/>
        <v>0.1451722725209561</v>
      </c>
      <c r="L40" s="52">
        <f t="shared" si="19"/>
        <v>9.5481067091595914E-2</v>
      </c>
      <c r="N40" s="27">
        <f t="shared" si="20"/>
        <v>2.0089506692351331</v>
      </c>
      <c r="O40" s="152">
        <f t="shared" si="20"/>
        <v>1.8690762191046111</v>
      </c>
      <c r="P40" s="52">
        <f t="shared" si="7"/>
        <v>-6.9625627086092837E-2</v>
      </c>
    </row>
    <row r="41" spans="1:16" ht="20.100000000000001" customHeight="1" x14ac:dyDescent="0.25">
      <c r="A41" s="38" t="s">
        <v>164</v>
      </c>
      <c r="B41" s="19">
        <v>4722.93</v>
      </c>
      <c r="C41" s="140">
        <v>5692.4</v>
      </c>
      <c r="D41" s="247">
        <f t="shared" si="15"/>
        <v>0.13088078559563976</v>
      </c>
      <c r="E41" s="215">
        <f t="shared" si="16"/>
        <v>0.13639123419642885</v>
      </c>
      <c r="F41" s="52">
        <f t="shared" si="21"/>
        <v>0.20526876324654383</v>
      </c>
      <c r="H41" s="19">
        <v>1172.7719999999999</v>
      </c>
      <c r="I41" s="140">
        <v>1363.173</v>
      </c>
      <c r="J41" s="247">
        <f t="shared" si="17"/>
        <v>0.13408470427202834</v>
      </c>
      <c r="K41" s="215">
        <f t="shared" si="18"/>
        <v>0.14014486652201605</v>
      </c>
      <c r="L41" s="52">
        <f t="shared" si="19"/>
        <v>0.16235124985930777</v>
      </c>
      <c r="N41" s="27">
        <f t="shared" si="20"/>
        <v>2.4831449968557653</v>
      </c>
      <c r="O41" s="152">
        <f t="shared" si="20"/>
        <v>2.3947245450073784</v>
      </c>
      <c r="P41" s="52">
        <f t="shared" si="7"/>
        <v>-3.5608251616537724E-2</v>
      </c>
    </row>
    <row r="42" spans="1:16" ht="20.100000000000001" customHeight="1" x14ac:dyDescent="0.25">
      <c r="A42" s="38" t="s">
        <v>176</v>
      </c>
      <c r="B42" s="19">
        <v>5139.9400000000005</v>
      </c>
      <c r="C42" s="140">
        <v>4425.7299999999996</v>
      </c>
      <c r="D42" s="247">
        <f t="shared" si="15"/>
        <v>0.14243687395630522</v>
      </c>
      <c r="E42" s="215">
        <f t="shared" si="16"/>
        <v>0.10604152500178501</v>
      </c>
      <c r="F42" s="52">
        <f t="shared" si="21"/>
        <v>-0.13895298388697161</v>
      </c>
      <c r="H42" s="19">
        <v>1224.1669999999999</v>
      </c>
      <c r="I42" s="140">
        <v>1002.3870000000002</v>
      </c>
      <c r="J42" s="247">
        <f t="shared" si="17"/>
        <v>0.13996076831180837</v>
      </c>
      <c r="K42" s="215">
        <f t="shared" si="18"/>
        <v>0.10305323852394679</v>
      </c>
      <c r="L42" s="52">
        <f t="shared" si="19"/>
        <v>-0.1811680922619216</v>
      </c>
      <c r="N42" s="27">
        <f t="shared" si="20"/>
        <v>2.3816756615835981</v>
      </c>
      <c r="O42" s="152">
        <f t="shared" si="20"/>
        <v>2.2649077101404744</v>
      </c>
      <c r="P42" s="52">
        <f t="shared" si="7"/>
        <v>-4.9027646092450555E-2</v>
      </c>
    </row>
    <row r="43" spans="1:16" ht="20.100000000000001" customHeight="1" x14ac:dyDescent="0.25">
      <c r="A43" s="38" t="s">
        <v>188</v>
      </c>
      <c r="B43" s="19">
        <v>1929.79</v>
      </c>
      <c r="C43" s="140">
        <v>3955.9</v>
      </c>
      <c r="D43" s="247">
        <f t="shared" si="15"/>
        <v>5.3477911219224003E-2</v>
      </c>
      <c r="E43" s="215">
        <f t="shared" si="16"/>
        <v>9.4784288412208012E-2</v>
      </c>
      <c r="F43" s="52">
        <f t="shared" si="21"/>
        <v>1.049912166608802</v>
      </c>
      <c r="H43" s="19">
        <v>437.95500000000004</v>
      </c>
      <c r="I43" s="140">
        <v>871.1</v>
      </c>
      <c r="J43" s="247">
        <f t="shared" si="17"/>
        <v>5.0072023086717779E-2</v>
      </c>
      <c r="K43" s="215">
        <f t="shared" si="18"/>
        <v>8.9555906130277058E-2</v>
      </c>
      <c r="L43" s="52">
        <f t="shared" si="19"/>
        <v>0.98901713646379186</v>
      </c>
      <c r="N43" s="27">
        <f t="shared" si="20"/>
        <v>2.2694438254939659</v>
      </c>
      <c r="O43" s="152">
        <f t="shared" si="20"/>
        <v>2.2020273515508482</v>
      </c>
      <c r="P43" s="52">
        <f t="shared" si="7"/>
        <v>-2.970616553086259E-2</v>
      </c>
    </row>
    <row r="44" spans="1:16" ht="20.100000000000001" customHeight="1" x14ac:dyDescent="0.25">
      <c r="A44" s="38" t="s">
        <v>177</v>
      </c>
      <c r="B44" s="19">
        <v>1542.8400000000001</v>
      </c>
      <c r="C44" s="140">
        <v>2036.3200000000002</v>
      </c>
      <c r="D44" s="247">
        <f t="shared" si="15"/>
        <v>4.2754838892038807E-2</v>
      </c>
      <c r="E44" s="215">
        <f t="shared" si="16"/>
        <v>4.8790703045968664E-2</v>
      </c>
      <c r="F44" s="52">
        <f t="shared" si="21"/>
        <v>0.31985170205594876</v>
      </c>
      <c r="H44" s="19">
        <v>564.91300000000001</v>
      </c>
      <c r="I44" s="140">
        <v>824.82499999999993</v>
      </c>
      <c r="J44" s="247">
        <f t="shared" si="17"/>
        <v>6.4587313258181775E-2</v>
      </c>
      <c r="K44" s="215">
        <f t="shared" si="18"/>
        <v>8.479847350924781E-2</v>
      </c>
      <c r="L44" s="52">
        <f t="shared" si="19"/>
        <v>0.46009208497591647</v>
      </c>
      <c r="N44" s="27">
        <f t="shared" si="20"/>
        <v>3.6615138316351659</v>
      </c>
      <c r="O44" s="152">
        <f t="shared" si="20"/>
        <v>4.050566708572326</v>
      </c>
      <c r="P44" s="52">
        <f t="shared" si="7"/>
        <v>0.10625465171694196</v>
      </c>
    </row>
    <row r="45" spans="1:16" ht="20.100000000000001" customHeight="1" x14ac:dyDescent="0.25">
      <c r="A45" s="38" t="s">
        <v>184</v>
      </c>
      <c r="B45" s="19">
        <v>1027.3499999999999</v>
      </c>
      <c r="C45" s="140">
        <v>2631.25</v>
      </c>
      <c r="D45" s="247">
        <f t="shared" si="15"/>
        <v>2.8469694677177193E-2</v>
      </c>
      <c r="E45" s="215">
        <f t="shared" si="16"/>
        <v>6.3045364868834483E-2</v>
      </c>
      <c r="F45" s="52">
        <f t="shared" si="21"/>
        <v>1.5612011485861685</v>
      </c>
      <c r="H45" s="19">
        <v>270.00299999999999</v>
      </c>
      <c r="I45" s="140">
        <v>542.87800000000004</v>
      </c>
      <c r="J45" s="247">
        <f t="shared" si="17"/>
        <v>3.0869830118352475E-2</v>
      </c>
      <c r="K45" s="215">
        <f t="shared" si="18"/>
        <v>5.5812112510839805E-2</v>
      </c>
      <c r="L45" s="52">
        <f t="shared" si="19"/>
        <v>1.01063691884905</v>
      </c>
      <c r="N45" s="27">
        <f t="shared" si="20"/>
        <v>2.6281500949043659</v>
      </c>
      <c r="O45" s="152">
        <f t="shared" si="20"/>
        <v>2.063194299287411</v>
      </c>
      <c r="P45" s="52">
        <f t="shared" si="7"/>
        <v>-0.21496329175123183</v>
      </c>
    </row>
    <row r="46" spans="1:16" ht="20.100000000000001" customHeight="1" x14ac:dyDescent="0.25">
      <c r="A46" s="38" t="s">
        <v>170</v>
      </c>
      <c r="B46" s="19">
        <v>1410.92</v>
      </c>
      <c r="C46" s="140">
        <v>1323.23</v>
      </c>
      <c r="D46" s="247">
        <f t="shared" si="15"/>
        <v>3.9099101196206604E-2</v>
      </c>
      <c r="E46" s="215">
        <f t="shared" si="16"/>
        <v>3.1704900011548826E-2</v>
      </c>
      <c r="F46" s="52">
        <f t="shared" si="21"/>
        <v>-6.2150936977291446E-2</v>
      </c>
      <c r="H46" s="19">
        <v>374.34399999999999</v>
      </c>
      <c r="I46" s="140">
        <v>363.07100000000003</v>
      </c>
      <c r="J46" s="247">
        <f t="shared" si="17"/>
        <v>4.2799286251725126E-2</v>
      </c>
      <c r="K46" s="215">
        <f t="shared" si="18"/>
        <v>3.7326543903829439E-2</v>
      </c>
      <c r="L46" s="52">
        <f t="shared" si="19"/>
        <v>-3.0114012779689184E-2</v>
      </c>
      <c r="N46" s="27">
        <f t="shared" si="20"/>
        <v>2.6531908258441299</v>
      </c>
      <c r="O46" s="152">
        <f t="shared" si="20"/>
        <v>2.7438238250341969</v>
      </c>
      <c r="P46" s="52">
        <f t="shared" si="7"/>
        <v>3.4160000218315043E-2</v>
      </c>
    </row>
    <row r="47" spans="1:16" ht="20.100000000000001" customHeight="1" x14ac:dyDescent="0.25">
      <c r="A47" s="38" t="s">
        <v>180</v>
      </c>
      <c r="B47" s="19">
        <v>678.64</v>
      </c>
      <c r="C47" s="140">
        <v>665.54</v>
      </c>
      <c r="D47" s="247">
        <f t="shared" si="15"/>
        <v>1.880632072392031E-2</v>
      </c>
      <c r="E47" s="215">
        <f t="shared" si="16"/>
        <v>1.5946493922965928E-2</v>
      </c>
      <c r="F47" s="52">
        <f t="shared" si="21"/>
        <v>-1.930331250736771E-2</v>
      </c>
      <c r="H47" s="19">
        <v>187.696</v>
      </c>
      <c r="I47" s="140">
        <v>202.00700000000001</v>
      </c>
      <c r="J47" s="247">
        <f t="shared" si="17"/>
        <v>2.1459552797169979E-2</v>
      </c>
      <c r="K47" s="215">
        <f t="shared" si="18"/>
        <v>2.0767902571069773E-2</v>
      </c>
      <c r="L47" s="52">
        <f t="shared" si="19"/>
        <v>7.6245631233483976E-2</v>
      </c>
      <c r="N47" s="27">
        <f t="shared" si="20"/>
        <v>2.7657668277731933</v>
      </c>
      <c r="O47" s="152">
        <f t="shared" si="20"/>
        <v>3.0352345463833879</v>
      </c>
      <c r="P47" s="52">
        <f t="shared" si="7"/>
        <v>9.7429658893968152E-2</v>
      </c>
    </row>
    <row r="48" spans="1:16" ht="20.100000000000001" customHeight="1" x14ac:dyDescent="0.25">
      <c r="A48" s="38" t="s">
        <v>171</v>
      </c>
      <c r="B48" s="19">
        <v>525.19000000000005</v>
      </c>
      <c r="C48" s="140">
        <v>567.56999999999994</v>
      </c>
      <c r="D48" s="247">
        <f t="shared" si="15"/>
        <v>1.4553948457202212E-2</v>
      </c>
      <c r="E48" s="215">
        <f t="shared" si="16"/>
        <v>1.359910982939834E-2</v>
      </c>
      <c r="F48" s="52">
        <f t="shared" si="21"/>
        <v>8.0694605761724089E-2</v>
      </c>
      <c r="H48" s="19">
        <v>180.041</v>
      </c>
      <c r="I48" s="140">
        <v>197.03800000000001</v>
      </c>
      <c r="J48" s="247">
        <f t="shared" si="17"/>
        <v>2.0584345671486235E-2</v>
      </c>
      <c r="K48" s="215">
        <f t="shared" si="18"/>
        <v>2.0257050432898098E-2</v>
      </c>
      <c r="L48" s="52">
        <f t="shared" si="19"/>
        <v>9.4406274126449058E-2</v>
      </c>
      <c r="N48" s="27">
        <f t="shared" si="20"/>
        <v>3.428111730992593</v>
      </c>
      <c r="O48" s="152">
        <f t="shared" si="20"/>
        <v>3.4716070264460779</v>
      </c>
      <c r="P48" s="52">
        <f t="shared" si="7"/>
        <v>1.2687829005179769E-2</v>
      </c>
    </row>
    <row r="49" spans="1:16" ht="20.100000000000001" customHeight="1" x14ac:dyDescent="0.25">
      <c r="A49" s="38" t="s">
        <v>192</v>
      </c>
      <c r="B49" s="19">
        <v>358.88</v>
      </c>
      <c r="C49" s="140">
        <v>500.98</v>
      </c>
      <c r="D49" s="247">
        <f t="shared" si="15"/>
        <v>9.9452027310511053E-3</v>
      </c>
      <c r="E49" s="215">
        <f t="shared" si="16"/>
        <v>1.2003597868689292E-2</v>
      </c>
      <c r="F49" s="52">
        <f t="shared" si="21"/>
        <v>0.39595407935800275</v>
      </c>
      <c r="H49" s="19">
        <v>79.507999999999996</v>
      </c>
      <c r="I49" s="140">
        <v>127.56399999999999</v>
      </c>
      <c r="J49" s="247">
        <f t="shared" si="17"/>
        <v>9.0902636379964988E-3</v>
      </c>
      <c r="K49" s="215">
        <f t="shared" si="18"/>
        <v>1.3114578819426773E-2</v>
      </c>
      <c r="L49" s="52">
        <f t="shared" si="19"/>
        <v>0.60441716556824465</v>
      </c>
      <c r="N49" s="27">
        <f t="shared" si="20"/>
        <v>2.2154480606330806</v>
      </c>
      <c r="O49" s="152">
        <f t="shared" si="20"/>
        <v>2.546289273024871</v>
      </c>
      <c r="P49" s="52">
        <f t="shared" si="7"/>
        <v>0.14933377056795002</v>
      </c>
    </row>
    <row r="50" spans="1:16" ht="20.100000000000001" customHeight="1" x14ac:dyDescent="0.25">
      <c r="A50" s="38" t="s">
        <v>179</v>
      </c>
      <c r="B50" s="19">
        <v>1075.3900000000001</v>
      </c>
      <c r="C50" s="140">
        <v>344.49</v>
      </c>
      <c r="D50" s="247">
        <f t="shared" si="15"/>
        <v>2.980096847120221E-2</v>
      </c>
      <c r="E50" s="215">
        <f t="shared" si="16"/>
        <v>8.2540609002051471E-3</v>
      </c>
      <c r="F50" s="52">
        <f t="shared" si="21"/>
        <v>-0.67966040227266389</v>
      </c>
      <c r="H50" s="19">
        <v>284.46100000000001</v>
      </c>
      <c r="I50" s="140">
        <v>101.795</v>
      </c>
      <c r="J50" s="247">
        <f t="shared" si="17"/>
        <v>3.2522833988128518E-2</v>
      </c>
      <c r="K50" s="215">
        <f t="shared" si="18"/>
        <v>1.0465323687902138E-2</v>
      </c>
      <c r="L50" s="52">
        <f t="shared" si="19"/>
        <v>-0.64214778124241978</v>
      </c>
      <c r="N50" s="27">
        <f t="shared" si="20"/>
        <v>2.6451891871786049</v>
      </c>
      <c r="O50" s="152">
        <f t="shared" si="20"/>
        <v>2.9549478939882148</v>
      </c>
      <c r="P50" s="52">
        <f t="shared" si="7"/>
        <v>0.11710266634652428</v>
      </c>
    </row>
    <row r="51" spans="1:16" ht="20.100000000000001" customHeight="1" x14ac:dyDescent="0.25">
      <c r="A51" s="38" t="s">
        <v>178</v>
      </c>
      <c r="B51" s="19">
        <v>637.59999999999991</v>
      </c>
      <c r="C51" s="140">
        <v>329.68</v>
      </c>
      <c r="D51" s="247">
        <f t="shared" si="15"/>
        <v>1.7669029372821509E-2</v>
      </c>
      <c r="E51" s="215">
        <f t="shared" si="16"/>
        <v>7.8992098394137199E-3</v>
      </c>
      <c r="F51" s="52">
        <f t="shared" si="21"/>
        <v>-0.48293601003764108</v>
      </c>
      <c r="H51" s="19">
        <v>166.24</v>
      </c>
      <c r="I51" s="140">
        <v>95.524000000000001</v>
      </c>
      <c r="J51" s="247">
        <f t="shared" si="17"/>
        <v>1.9006457553712056E-2</v>
      </c>
      <c r="K51" s="215">
        <f t="shared" si="18"/>
        <v>9.8206157469734653E-3</v>
      </c>
      <c r="L51" s="52">
        <f t="shared" si="19"/>
        <v>-0.42538498556304138</v>
      </c>
      <c r="N51" s="27">
        <f t="shared" si="20"/>
        <v>2.607277289836889</v>
      </c>
      <c r="O51" s="152">
        <f t="shared" si="20"/>
        <v>2.8974763406940065</v>
      </c>
      <c r="P51" s="52">
        <f t="shared" si="7"/>
        <v>0.11130348581959701</v>
      </c>
    </row>
    <row r="52" spans="1:16" ht="20.100000000000001" customHeight="1" x14ac:dyDescent="0.25">
      <c r="A52" s="38" t="s">
        <v>193</v>
      </c>
      <c r="B52" s="19">
        <v>349.88</v>
      </c>
      <c r="C52" s="140">
        <v>286.49</v>
      </c>
      <c r="D52" s="247">
        <f t="shared" si="15"/>
        <v>9.6957967330031213E-3</v>
      </c>
      <c r="E52" s="215">
        <f t="shared" si="16"/>
        <v>6.8643673468018586E-3</v>
      </c>
      <c r="F52" s="52">
        <f t="shared" si="21"/>
        <v>-0.18117640333828738</v>
      </c>
      <c r="H52" s="19">
        <v>98.054999999999993</v>
      </c>
      <c r="I52" s="140">
        <v>79.800999999999988</v>
      </c>
      <c r="J52" s="247">
        <f t="shared" si="17"/>
        <v>1.1210768740551222E-2</v>
      </c>
      <c r="K52" s="215">
        <f t="shared" si="18"/>
        <v>8.2041681381038213E-3</v>
      </c>
      <c r="L52" s="52">
        <f t="shared" si="19"/>
        <v>-0.18616082810667489</v>
      </c>
      <c r="N52" s="27">
        <f t="shared" si="20"/>
        <v>2.80253229678747</v>
      </c>
      <c r="O52" s="152">
        <f t="shared" si="20"/>
        <v>2.7854724423191031</v>
      </c>
      <c r="P52" s="52">
        <f t="shared" si="7"/>
        <v>-6.0872998637419877E-3</v>
      </c>
    </row>
    <row r="53" spans="1:16" ht="20.100000000000001" customHeight="1" x14ac:dyDescent="0.25">
      <c r="A53" s="38" t="s">
        <v>189</v>
      </c>
      <c r="B53" s="19">
        <v>507.52</v>
      </c>
      <c r="C53" s="140">
        <v>152.68</v>
      </c>
      <c r="D53" s="247">
        <f t="shared" si="15"/>
        <v>1.406428134770134E-2</v>
      </c>
      <c r="E53" s="215">
        <f t="shared" si="16"/>
        <v>3.6582484781657572E-3</v>
      </c>
      <c r="F53" s="52">
        <f t="shared" si="21"/>
        <v>-0.69916456494325341</v>
      </c>
      <c r="H53" s="19">
        <v>117.65199999999999</v>
      </c>
      <c r="I53" s="140">
        <v>43.988000000000007</v>
      </c>
      <c r="J53" s="247">
        <f t="shared" si="17"/>
        <v>1.3451321848588368E-2</v>
      </c>
      <c r="K53" s="215">
        <f t="shared" si="18"/>
        <v>4.5223110995966341E-3</v>
      </c>
      <c r="L53" s="52">
        <f t="shared" si="19"/>
        <v>-0.62611770305647163</v>
      </c>
      <c r="N53" s="27">
        <f t="shared" si="20"/>
        <v>2.3181746532156366</v>
      </c>
      <c r="O53" s="152">
        <f t="shared" si="20"/>
        <v>2.8810584228451668</v>
      </c>
      <c r="P53" s="52">
        <f t="shared" si="7"/>
        <v>0.24281335698702883</v>
      </c>
    </row>
    <row r="54" spans="1:16" ht="20.100000000000001" customHeight="1" x14ac:dyDescent="0.25">
      <c r="A54" s="38" t="s">
        <v>183</v>
      </c>
      <c r="B54" s="19">
        <v>80.099999999999994</v>
      </c>
      <c r="C54" s="140">
        <v>181.7</v>
      </c>
      <c r="D54" s="247">
        <f t="shared" si="15"/>
        <v>2.2197133826270437E-3</v>
      </c>
      <c r="E54" s="215">
        <f t="shared" si="16"/>
        <v>4.3535744595409884E-3</v>
      </c>
      <c r="F54" s="52">
        <f t="shared" si="21"/>
        <v>1.268414481897628</v>
      </c>
      <c r="H54" s="19">
        <v>21.499000000000002</v>
      </c>
      <c r="I54" s="140">
        <v>41.329000000000001</v>
      </c>
      <c r="J54" s="247">
        <f t="shared" si="17"/>
        <v>2.4580114951110173E-3</v>
      </c>
      <c r="K54" s="215">
        <f t="shared" si="18"/>
        <v>4.2489450630905992E-3</v>
      </c>
      <c r="L54" s="52">
        <f t="shared" si="19"/>
        <v>0.92236848225498846</v>
      </c>
      <c r="N54" s="27">
        <f t="shared" si="20"/>
        <v>2.6840199750312115</v>
      </c>
      <c r="O54" s="152">
        <f t="shared" si="20"/>
        <v>2.2745734727572926</v>
      </c>
      <c r="P54" s="52">
        <f t="shared" si="7"/>
        <v>-0.15254972246216519</v>
      </c>
    </row>
    <row r="55" spans="1:16" ht="20.100000000000001" customHeight="1" x14ac:dyDescent="0.25">
      <c r="A55" s="38" t="s">
        <v>217</v>
      </c>
      <c r="B55" s="19">
        <v>23.64</v>
      </c>
      <c r="C55" s="140">
        <v>81.89</v>
      </c>
      <c r="D55" s="247">
        <f t="shared" si="15"/>
        <v>6.5510642153936724E-4</v>
      </c>
      <c r="E55" s="215">
        <f t="shared" si="16"/>
        <v>1.9621035360033656E-3</v>
      </c>
      <c r="F55" s="52">
        <f t="shared" si="21"/>
        <v>2.4640439932318103</v>
      </c>
      <c r="H55" s="19">
        <v>6.7130000000000001</v>
      </c>
      <c r="I55" s="140">
        <v>28.574999999999996</v>
      </c>
      <c r="J55" s="247">
        <f t="shared" si="17"/>
        <v>7.6750691505094457E-4</v>
      </c>
      <c r="K55" s="215">
        <f t="shared" si="18"/>
        <v>2.9377339199548463E-3</v>
      </c>
      <c r="L55" s="52">
        <f t="shared" si="19"/>
        <v>3.2566661701176813</v>
      </c>
      <c r="N55" s="27">
        <f t="shared" ref="N55:N56" si="22">(H55/B55)*10</f>
        <v>2.8396785109983078</v>
      </c>
      <c r="O55" s="152">
        <f t="shared" ref="O55:O56" si="23">(I55/C55)*10</f>
        <v>3.4894370497008174</v>
      </c>
      <c r="P55" s="52">
        <f t="shared" ref="P55:P56" si="24">(O55-N55)/N55</f>
        <v>0.22881411969205015</v>
      </c>
    </row>
    <row r="56" spans="1:16" ht="20.100000000000001" customHeight="1" x14ac:dyDescent="0.25">
      <c r="A56" s="38" t="s">
        <v>197</v>
      </c>
      <c r="B56" s="19">
        <v>58.97</v>
      </c>
      <c r="C56" s="140">
        <v>124.96000000000001</v>
      </c>
      <c r="D56" s="247">
        <f t="shared" si="15"/>
        <v>1.6341635227655029E-3</v>
      </c>
      <c r="E56" s="215">
        <f t="shared" si="16"/>
        <v>2.9940708005737034E-3</v>
      </c>
      <c r="F56" s="52">
        <f t="shared" si="21"/>
        <v>1.1190435814821098</v>
      </c>
      <c r="H56" s="19">
        <v>16.614000000000001</v>
      </c>
      <c r="I56" s="140">
        <v>28.337</v>
      </c>
      <c r="J56" s="247">
        <f t="shared" si="17"/>
        <v>1.8995024410332776E-3</v>
      </c>
      <c r="K56" s="215">
        <f t="shared" si="18"/>
        <v>2.9132656549347505E-3</v>
      </c>
      <c r="L56" s="52">
        <f t="shared" ref="L56:L57" si="25">(I56-H56)/H56</f>
        <v>0.70560972673648725</v>
      </c>
      <c r="N56" s="27">
        <f t="shared" si="22"/>
        <v>2.8173647617432596</v>
      </c>
      <c r="O56" s="152">
        <f t="shared" si="23"/>
        <v>2.2676856594110113</v>
      </c>
      <c r="P56" s="52">
        <f t="shared" si="24"/>
        <v>-0.19510398859114408</v>
      </c>
    </row>
    <row r="57" spans="1:16" ht="20.100000000000001" customHeight="1" x14ac:dyDescent="0.25">
      <c r="A57" s="38" t="s">
        <v>195</v>
      </c>
      <c r="B57" s="19">
        <v>20.21</v>
      </c>
      <c r="C57" s="140">
        <v>39.83</v>
      </c>
      <c r="D57" s="247">
        <f t="shared" si="15"/>
        <v>5.6005502450552505E-4</v>
      </c>
      <c r="E57" s="215">
        <f t="shared" si="16"/>
        <v>9.5433610744918851E-4</v>
      </c>
      <c r="F57" s="52">
        <f t="shared" si="21"/>
        <v>0.97080653142008888</v>
      </c>
      <c r="H57" s="19">
        <v>13.269</v>
      </c>
      <c r="I57" s="140">
        <v>17.576999999999998</v>
      </c>
      <c r="J57" s="247">
        <f t="shared" si="17"/>
        <v>1.5170637949964223E-3</v>
      </c>
      <c r="K57" s="215">
        <f t="shared" si="18"/>
        <v>1.8070533372194692E-3</v>
      </c>
      <c r="L57" s="52">
        <f t="shared" si="25"/>
        <v>0.32466651593940749</v>
      </c>
      <c r="N57" s="27">
        <f t="shared" ref="N57:N58" si="26">(H57/B57)*10</f>
        <v>6.5655616031667483</v>
      </c>
      <c r="O57" s="152">
        <f t="shared" ref="O57:O58" si="27">(I57/C57)*10</f>
        <v>4.413005272407732</v>
      </c>
      <c r="P57" s="52">
        <f t="shared" ref="P57:P58" si="28">(O57-N57)/N57</f>
        <v>-0.32785562924590944</v>
      </c>
    </row>
    <row r="58" spans="1:16" ht="20.100000000000001" customHeight="1" x14ac:dyDescent="0.25">
      <c r="A58" s="38" t="s">
        <v>213</v>
      </c>
      <c r="B58" s="19">
        <v>0.35</v>
      </c>
      <c r="C58" s="140">
        <v>27.970000000000002</v>
      </c>
      <c r="D58" s="247">
        <f t="shared" si="15"/>
        <v>9.6991221463104288E-6</v>
      </c>
      <c r="E58" s="215">
        <f t="shared" si="16"/>
        <v>6.7016773601189569E-4</v>
      </c>
      <c r="F58" s="52">
        <f t="shared" si="21"/>
        <v>78.914285714285725</v>
      </c>
      <c r="H58" s="19">
        <v>0.20699999999999999</v>
      </c>
      <c r="I58" s="140">
        <v>11.074</v>
      </c>
      <c r="J58" s="247">
        <f t="shared" si="17"/>
        <v>2.3666606795105841E-5</v>
      </c>
      <c r="K58" s="215">
        <f t="shared" si="18"/>
        <v>1.1384939782880131E-3</v>
      </c>
      <c r="L58" s="52">
        <f t="shared" si="19"/>
        <v>52.4975845410628</v>
      </c>
      <c r="N58" s="27">
        <f t="shared" si="26"/>
        <v>5.9142857142857146</v>
      </c>
      <c r="O58" s="152">
        <f t="shared" si="27"/>
        <v>3.9592420450482657</v>
      </c>
      <c r="P58" s="52">
        <f t="shared" si="28"/>
        <v>-0.33056293924304692</v>
      </c>
    </row>
    <row r="59" spans="1:16" ht="20.100000000000001" customHeight="1" x14ac:dyDescent="0.25">
      <c r="A59" s="38" t="s">
        <v>191</v>
      </c>
      <c r="B59" s="19">
        <v>54.59</v>
      </c>
      <c r="C59" s="140">
        <v>27.6</v>
      </c>
      <c r="D59" s="247">
        <f t="shared" ref="D59" si="29">B59/$B$62</f>
        <v>1.5127859370488181E-3</v>
      </c>
      <c r="E59" s="215">
        <f t="shared" ref="E59" si="30">C59/$C$62</f>
        <v>6.6130244955052995E-4</v>
      </c>
      <c r="F59" s="52">
        <f t="shared" si="21"/>
        <v>-0.49441289613482325</v>
      </c>
      <c r="H59" s="19">
        <v>14.905000000000001</v>
      </c>
      <c r="I59" s="140">
        <v>8.4660000000000011</v>
      </c>
      <c r="J59" s="247">
        <f t="shared" ref="J59:J60" si="31">H59/$H$62</f>
        <v>1.7041100206814134E-3</v>
      </c>
      <c r="K59" s="215">
        <f t="shared" ref="K59:K60" si="32">I59/$I$62</f>
        <v>8.7037114142914215E-4</v>
      </c>
      <c r="L59" s="52">
        <f t="shared" si="19"/>
        <v>-0.43200268366320022</v>
      </c>
      <c r="N59" s="27">
        <f t="shared" ref="N59:N60" si="33">(H59/B59)*10</f>
        <v>2.7303535446052392</v>
      </c>
      <c r="O59" s="152">
        <f t="shared" ref="O59:O60" si="34">(I59/C59)*10</f>
        <v>3.0673913043478263</v>
      </c>
      <c r="P59" s="52">
        <f t="shared" ref="P59:P60" si="35">(O59-N59)/N59</f>
        <v>0.12344106879803977</v>
      </c>
    </row>
    <row r="60" spans="1:16" ht="20.100000000000001" customHeight="1" x14ac:dyDescent="0.25">
      <c r="A60" s="38" t="s">
        <v>196</v>
      </c>
      <c r="B60" s="19">
        <v>1.71</v>
      </c>
      <c r="C60" s="140">
        <v>16.38</v>
      </c>
      <c r="D60" s="247">
        <f t="shared" si="15"/>
        <v>4.7387139629116665E-5</v>
      </c>
      <c r="E60" s="215">
        <f t="shared" si="16"/>
        <v>3.9246862766803185E-4</v>
      </c>
      <c r="F60" s="52">
        <f t="shared" si="21"/>
        <v>8.5789473684210513</v>
      </c>
      <c r="H60" s="19">
        <v>0.56599999999999995</v>
      </c>
      <c r="I60" s="140">
        <v>6.2929999999999993</v>
      </c>
      <c r="J60" s="247">
        <f t="shared" si="31"/>
        <v>6.4711591526714517E-5</v>
      </c>
      <c r="K60" s="215">
        <f t="shared" si="32"/>
        <v>6.4696971332548901E-4</v>
      </c>
      <c r="L60" s="52">
        <f t="shared" si="19"/>
        <v>10.118374558303886</v>
      </c>
      <c r="N60" s="27">
        <f t="shared" si="33"/>
        <v>3.3099415204678362</v>
      </c>
      <c r="O60" s="152">
        <f t="shared" si="34"/>
        <v>3.8418803418803416</v>
      </c>
      <c r="P60" s="52">
        <f t="shared" si="35"/>
        <v>0.16070943191084527</v>
      </c>
    </row>
    <row r="61" spans="1:16" ht="20.100000000000001" customHeight="1" thickBot="1" x14ac:dyDescent="0.3">
      <c r="A61" s="8" t="s">
        <v>17</v>
      </c>
      <c r="B61" s="19">
        <f>B62-SUM(B39:B60)</f>
        <v>73.660000000003492</v>
      </c>
      <c r="C61" s="140">
        <f>C62-SUM(C39:C60)</f>
        <v>26.650000000001455</v>
      </c>
      <c r="D61" s="247">
        <f t="shared" si="15"/>
        <v>2.0412495351350289E-3</v>
      </c>
      <c r="E61" s="215">
        <f t="shared" si="16"/>
        <v>6.3854022755516606E-4</v>
      </c>
      <c r="F61" s="52">
        <f t="shared" si="21"/>
        <v>-0.63820255226717093</v>
      </c>
      <c r="H61" s="19">
        <f>H62-SUM(H39:H60)</f>
        <v>40.706999999996697</v>
      </c>
      <c r="I61" s="140">
        <f>I62-SUM(I39:I60)</f>
        <v>7.1220000000012078</v>
      </c>
      <c r="J61" s="247">
        <f t="shared" si="17"/>
        <v>4.654089675402393E-3</v>
      </c>
      <c r="K61" s="215">
        <f t="shared" si="18"/>
        <v>7.3219740955107499E-4</v>
      </c>
      <c r="L61" s="52">
        <f t="shared" si="19"/>
        <v>-0.82504237600408314</v>
      </c>
      <c r="N61" s="27">
        <f t="shared" si="20"/>
        <v>5.5263372250875333</v>
      </c>
      <c r="O61" s="152">
        <f t="shared" si="20"/>
        <v>2.6724202626644722</v>
      </c>
      <c r="P61" s="52">
        <f t="shared" si="7"/>
        <v>-0.51642106628370965</v>
      </c>
    </row>
    <row r="62" spans="1:16" ht="26.25" customHeight="1" thickBot="1" x14ac:dyDescent="0.3">
      <c r="A62" s="12" t="s">
        <v>18</v>
      </c>
      <c r="B62" s="17">
        <v>36085.739999999991</v>
      </c>
      <c r="C62" s="145">
        <v>41735.820000000007</v>
      </c>
      <c r="D62" s="253">
        <f>SUM(D39:D61)</f>
        <v>1.0000000000000004</v>
      </c>
      <c r="E62" s="254">
        <f>SUM(E39:E61)</f>
        <v>0.99999999999999989</v>
      </c>
      <c r="F62" s="57">
        <f t="shared" si="21"/>
        <v>0.15657376016121652</v>
      </c>
      <c r="G62" s="1"/>
      <c r="H62" s="17">
        <v>8746.5009999999984</v>
      </c>
      <c r="I62" s="145">
        <v>9726.8850000000002</v>
      </c>
      <c r="J62" s="253">
        <f>SUM(J39:J61)</f>
        <v>0.99999999999999967</v>
      </c>
      <c r="K62" s="254">
        <f>SUM(K39:K61)</f>
        <v>1.0000000000000002</v>
      </c>
      <c r="L62" s="57">
        <f t="shared" si="19"/>
        <v>0.11208870838750284</v>
      </c>
      <c r="M62" s="1"/>
      <c r="N62" s="29">
        <f t="shared" si="20"/>
        <v>2.4238109014807514</v>
      </c>
      <c r="O62" s="146">
        <f t="shared" si="20"/>
        <v>2.3305843757232991</v>
      </c>
      <c r="P62" s="57">
        <f t="shared" si="7"/>
        <v>-3.8462788372021287E-2</v>
      </c>
    </row>
    <row r="64" spans="1:16" ht="15.75" thickBot="1" x14ac:dyDescent="0.3"/>
    <row r="65" spans="1:16" x14ac:dyDescent="0.25">
      <c r="A65" s="365" t="s">
        <v>15</v>
      </c>
      <c r="B65" s="353" t="s">
        <v>1</v>
      </c>
      <c r="C65" s="351"/>
      <c r="D65" s="353" t="s">
        <v>104</v>
      </c>
      <c r="E65" s="351"/>
      <c r="F65" s="130" t="s">
        <v>0</v>
      </c>
      <c r="H65" s="363" t="s">
        <v>19</v>
      </c>
      <c r="I65" s="364"/>
      <c r="J65" s="353" t="s">
        <v>104</v>
      </c>
      <c r="K65" s="354"/>
      <c r="L65" s="130" t="s">
        <v>0</v>
      </c>
      <c r="N65" s="361" t="s">
        <v>22</v>
      </c>
      <c r="O65" s="351"/>
      <c r="P65" s="130" t="s">
        <v>0</v>
      </c>
    </row>
    <row r="66" spans="1:16" x14ac:dyDescent="0.25">
      <c r="A66" s="366"/>
      <c r="B66" s="356" t="str">
        <f>B5</f>
        <v>jan-mar</v>
      </c>
      <c r="C66" s="358"/>
      <c r="D66" s="356" t="str">
        <f>B5</f>
        <v>jan-mar</v>
      </c>
      <c r="E66" s="358"/>
      <c r="F66" s="131" t="str">
        <f>F37</f>
        <v>2024/2023</v>
      </c>
      <c r="H66" s="359" t="str">
        <f>B5</f>
        <v>jan-mar</v>
      </c>
      <c r="I66" s="358"/>
      <c r="J66" s="356" t="str">
        <f>B5</f>
        <v>jan-mar</v>
      </c>
      <c r="K66" s="357"/>
      <c r="L66" s="131" t="str">
        <f>L37</f>
        <v>2024/2023</v>
      </c>
      <c r="N66" s="359" t="str">
        <f>B5</f>
        <v>jan-mar</v>
      </c>
      <c r="O66" s="357"/>
      <c r="P66" s="131" t="str">
        <f>P37</f>
        <v>2024/2023</v>
      </c>
    </row>
    <row r="67" spans="1:16" ht="19.5" customHeight="1" thickBot="1" x14ac:dyDescent="0.3">
      <c r="A67" s="367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165</v>
      </c>
      <c r="B68" s="39">
        <v>14889.630000000001</v>
      </c>
      <c r="C68" s="147">
        <v>18539.73</v>
      </c>
      <c r="D68" s="247">
        <f>B68/$B$96</f>
        <v>0.36258705105907757</v>
      </c>
      <c r="E68" s="246">
        <f>C68/$C$96</f>
        <v>0.29251773237077711</v>
      </c>
      <c r="F68" s="61">
        <f t="shared" ref="F68:F93" si="36">(C68-B68)/B68</f>
        <v>0.24514376784379452</v>
      </c>
      <c r="H68" s="19">
        <v>4728.29</v>
      </c>
      <c r="I68" s="147">
        <v>5285.768</v>
      </c>
      <c r="J68" s="245">
        <f>H68/$H$96</f>
        <v>0.39562744689520968</v>
      </c>
      <c r="K68" s="246">
        <f>I68/$I$96</f>
        <v>0.31798333648463084</v>
      </c>
      <c r="L68" s="61">
        <f t="shared" ref="L68:L96" si="37">(I68-H68)/H68</f>
        <v>0.11790266671460509</v>
      </c>
      <c r="N68" s="41">
        <f t="shared" ref="N68:O96" si="38">(H68/B68)*10</f>
        <v>3.1755590971703125</v>
      </c>
      <c r="O68" s="149">
        <f t="shared" si="38"/>
        <v>2.8510490713726684</v>
      </c>
      <c r="P68" s="61">
        <f t="shared" si="7"/>
        <v>-0.10218988715618914</v>
      </c>
    </row>
    <row r="69" spans="1:16" ht="20.100000000000001" customHeight="1" x14ac:dyDescent="0.25">
      <c r="A69" s="38" t="s">
        <v>173</v>
      </c>
      <c r="B69" s="19">
        <v>2679.2</v>
      </c>
      <c r="C69" s="140">
        <v>18196.809999999998</v>
      </c>
      <c r="D69" s="247">
        <f t="shared" ref="D69:D95" si="39">B69/$B$96</f>
        <v>6.5242939360983479E-2</v>
      </c>
      <c r="E69" s="215">
        <f t="shared" ref="E69:E95" si="40">C69/$C$96</f>
        <v>0.28710717996334789</v>
      </c>
      <c r="F69" s="52">
        <f t="shared" si="36"/>
        <v>5.7918819050462815</v>
      </c>
      <c r="H69" s="19">
        <v>534.75199999999995</v>
      </c>
      <c r="I69" s="140">
        <v>3562.8380000000002</v>
      </c>
      <c r="J69" s="214">
        <f t="shared" ref="J69:J96" si="41">H69/$H$96</f>
        <v>4.4743991693002576E-2</v>
      </c>
      <c r="K69" s="215">
        <f t="shared" ref="K69:K96" si="42">I69/$I$96</f>
        <v>0.21433462736053291</v>
      </c>
      <c r="L69" s="52">
        <f t="shared" si="37"/>
        <v>5.6625987373586266</v>
      </c>
      <c r="N69" s="40">
        <f t="shared" si="38"/>
        <v>1.9959390862944162</v>
      </c>
      <c r="O69" s="143">
        <f t="shared" si="38"/>
        <v>1.9579464752338462</v>
      </c>
      <c r="P69" s="52">
        <f t="shared" si="7"/>
        <v>-1.9034955185483926E-2</v>
      </c>
    </row>
    <row r="70" spans="1:16" ht="20.100000000000001" customHeight="1" x14ac:dyDescent="0.25">
      <c r="A70" s="38" t="s">
        <v>166</v>
      </c>
      <c r="B70" s="19">
        <v>5286.78</v>
      </c>
      <c r="C70" s="140">
        <v>10448.759999999998</v>
      </c>
      <c r="D70" s="247">
        <f t="shared" si="39"/>
        <v>0.12874181358422673</v>
      </c>
      <c r="E70" s="215">
        <f t="shared" si="40"/>
        <v>0.16485933620858992</v>
      </c>
      <c r="F70" s="52">
        <f t="shared" si="36"/>
        <v>0.97639394867953633</v>
      </c>
      <c r="H70" s="19">
        <v>1246.096</v>
      </c>
      <c r="I70" s="140">
        <v>2677.6369999999997</v>
      </c>
      <c r="J70" s="214">
        <f t="shared" si="41"/>
        <v>0.10426386263666847</v>
      </c>
      <c r="K70" s="215">
        <f t="shared" si="42"/>
        <v>0.1610823530572468</v>
      </c>
      <c r="L70" s="52">
        <f t="shared" si="37"/>
        <v>1.1488207971135449</v>
      </c>
      <c r="N70" s="40">
        <f t="shared" si="38"/>
        <v>2.357003696011561</v>
      </c>
      <c r="O70" s="143">
        <f t="shared" si="38"/>
        <v>2.5626361405563913</v>
      </c>
      <c r="P70" s="52">
        <f t="shared" si="7"/>
        <v>8.724315744298336E-2</v>
      </c>
    </row>
    <row r="71" spans="1:16" ht="20.100000000000001" customHeight="1" x14ac:dyDescent="0.25">
      <c r="A71" s="38" t="s">
        <v>167</v>
      </c>
      <c r="B71" s="19">
        <v>4077.6200000000003</v>
      </c>
      <c r="C71" s="140">
        <v>4396.84</v>
      </c>
      <c r="D71" s="247">
        <f t="shared" si="39"/>
        <v>9.9296773065517138E-2</v>
      </c>
      <c r="E71" s="215">
        <f t="shared" si="40"/>
        <v>6.9372836950544997E-2</v>
      </c>
      <c r="F71" s="52">
        <f t="shared" si="36"/>
        <v>7.8285862831749833E-2</v>
      </c>
      <c r="H71" s="19">
        <v>1239.557</v>
      </c>
      <c r="I71" s="140">
        <v>1259.6890000000001</v>
      </c>
      <c r="J71" s="214">
        <f t="shared" si="41"/>
        <v>0.10371672870976302</v>
      </c>
      <c r="K71" s="215">
        <f t="shared" si="42"/>
        <v>7.5780872553049661E-2</v>
      </c>
      <c r="L71" s="52">
        <f t="shared" si="37"/>
        <v>1.6241286201441371E-2</v>
      </c>
      <c r="N71" s="40">
        <f t="shared" si="38"/>
        <v>3.0399031788150928</v>
      </c>
      <c r="O71" s="143">
        <f t="shared" si="38"/>
        <v>2.8649871271185674</v>
      </c>
      <c r="P71" s="52">
        <f t="shared" si="7"/>
        <v>-5.7540007496128517E-2</v>
      </c>
    </row>
    <row r="72" spans="1:16" ht="20.100000000000001" customHeight="1" x14ac:dyDescent="0.25">
      <c r="A72" s="38" t="s">
        <v>168</v>
      </c>
      <c r="B72" s="19">
        <v>3853.55</v>
      </c>
      <c r="C72" s="140">
        <v>3092.7799999999997</v>
      </c>
      <c r="D72" s="247">
        <f t="shared" si="39"/>
        <v>9.3840298960330679E-2</v>
      </c>
      <c r="E72" s="215">
        <f t="shared" si="40"/>
        <v>4.8797527920940165E-2</v>
      </c>
      <c r="F72" s="52">
        <f t="shared" si="36"/>
        <v>-0.19742056026261509</v>
      </c>
      <c r="H72" s="19">
        <v>1381.8980000000001</v>
      </c>
      <c r="I72" s="140">
        <v>1151.0740000000001</v>
      </c>
      <c r="J72" s="214">
        <f t="shared" si="41"/>
        <v>0.11562674404691685</v>
      </c>
      <c r="K72" s="215">
        <f t="shared" si="42"/>
        <v>6.9246768125409586E-2</v>
      </c>
      <c r="L72" s="52">
        <f t="shared" si="37"/>
        <v>-0.16703403579714279</v>
      </c>
      <c r="N72" s="40">
        <f t="shared" si="38"/>
        <v>3.5860388472966487</v>
      </c>
      <c r="O72" s="143">
        <f t="shared" si="38"/>
        <v>3.7218101513848389</v>
      </c>
      <c r="P72" s="52">
        <f t="shared" ref="P72:P78" si="43">(O72-N72)/N72</f>
        <v>3.7861080113658574E-2</v>
      </c>
    </row>
    <row r="73" spans="1:16" ht="20.100000000000001" customHeight="1" x14ac:dyDescent="0.25">
      <c r="A73" s="38" t="s">
        <v>174</v>
      </c>
      <c r="B73" s="19">
        <v>1855.18</v>
      </c>
      <c r="C73" s="140">
        <v>1556.02</v>
      </c>
      <c r="D73" s="247">
        <f t="shared" si="39"/>
        <v>4.5176693133662793E-2</v>
      </c>
      <c r="E73" s="215">
        <f t="shared" si="40"/>
        <v>2.4550704995357355E-2</v>
      </c>
      <c r="F73" s="52">
        <f t="shared" si="36"/>
        <v>-0.16125658965706835</v>
      </c>
      <c r="H73" s="19">
        <v>581.64</v>
      </c>
      <c r="I73" s="140">
        <v>508.96899999999999</v>
      </c>
      <c r="J73" s="214">
        <f t="shared" si="41"/>
        <v>4.8667223924955899E-2</v>
      </c>
      <c r="K73" s="215">
        <f t="shared" si="42"/>
        <v>3.0618759806946894E-2</v>
      </c>
      <c r="L73" s="52">
        <f t="shared" si="37"/>
        <v>-0.12494154459803314</v>
      </c>
      <c r="N73" s="40">
        <f t="shared" si="38"/>
        <v>3.1352213801356199</v>
      </c>
      <c r="O73" s="143">
        <f t="shared" si="38"/>
        <v>3.2709669541522599</v>
      </c>
      <c r="P73" s="52">
        <f t="shared" si="43"/>
        <v>4.3296966165358337E-2</v>
      </c>
    </row>
    <row r="74" spans="1:16" ht="20.100000000000001" customHeight="1" x14ac:dyDescent="0.25">
      <c r="A74" s="38" t="s">
        <v>185</v>
      </c>
      <c r="B74" s="19">
        <v>1508.33</v>
      </c>
      <c r="C74" s="140">
        <v>1719.8</v>
      </c>
      <c r="D74" s="247">
        <f t="shared" si="39"/>
        <v>3.6730323501923047E-2</v>
      </c>
      <c r="E74" s="215">
        <f t="shared" si="40"/>
        <v>2.7134807040407948E-2</v>
      </c>
      <c r="F74" s="52">
        <f t="shared" si="36"/>
        <v>0.14020141480975651</v>
      </c>
      <c r="H74" s="19">
        <v>402.69100000000003</v>
      </c>
      <c r="I74" s="140">
        <v>464.22200000000004</v>
      </c>
      <c r="J74" s="214">
        <f t="shared" si="41"/>
        <v>3.3694128790255858E-2</v>
      </c>
      <c r="K74" s="215">
        <f t="shared" si="42"/>
        <v>2.7926851959747062E-2</v>
      </c>
      <c r="L74" s="52">
        <f t="shared" si="37"/>
        <v>0.15279954108733496</v>
      </c>
      <c r="N74" s="40">
        <f t="shared" si="38"/>
        <v>2.6697804857027312</v>
      </c>
      <c r="O74" s="143">
        <f t="shared" si="38"/>
        <v>2.6992789859285966</v>
      </c>
      <c r="P74" s="52">
        <f t="shared" si="43"/>
        <v>1.1049035822921193E-2</v>
      </c>
    </row>
    <row r="75" spans="1:16" ht="20.100000000000001" customHeight="1" x14ac:dyDescent="0.25">
      <c r="A75" s="38" t="s">
        <v>181</v>
      </c>
      <c r="B75" s="19">
        <v>417.47</v>
      </c>
      <c r="C75" s="140">
        <v>766.71999999999991</v>
      </c>
      <c r="D75" s="247">
        <f t="shared" si="39"/>
        <v>1.0166083119972297E-2</v>
      </c>
      <c r="E75" s="215">
        <f t="shared" si="40"/>
        <v>1.2097220173288511E-2</v>
      </c>
      <c r="F75" s="52">
        <f t="shared" si="36"/>
        <v>0.8365870601480343</v>
      </c>
      <c r="H75" s="19">
        <v>163.55799999999999</v>
      </c>
      <c r="I75" s="140">
        <v>376.13</v>
      </c>
      <c r="J75" s="214">
        <f t="shared" si="41"/>
        <v>1.3685292983147544E-2</v>
      </c>
      <c r="K75" s="215">
        <f t="shared" si="42"/>
        <v>2.2627378339716044E-2</v>
      </c>
      <c r="L75" s="52">
        <f t="shared" si="37"/>
        <v>1.2996735103143839</v>
      </c>
      <c r="N75" s="40">
        <f t="shared" ref="N75" si="44">(H75/B75)*10</f>
        <v>3.9178384075502426</v>
      </c>
      <c r="O75" s="143">
        <f t="shared" ref="O75" si="45">(I75/C75)*10</f>
        <v>4.9057022120200342</v>
      </c>
      <c r="P75" s="52">
        <f t="shared" ref="P75" si="46">(O75-N75)/N75</f>
        <v>0.25214511210213131</v>
      </c>
    </row>
    <row r="76" spans="1:16" ht="20.100000000000001" customHeight="1" x14ac:dyDescent="0.25">
      <c r="A76" s="38" t="s">
        <v>209</v>
      </c>
      <c r="B76" s="19">
        <v>2270.2299999999996</v>
      </c>
      <c r="C76" s="140">
        <v>906.36</v>
      </c>
      <c r="D76" s="247">
        <f t="shared" si="39"/>
        <v>5.5283845261826482E-2</v>
      </c>
      <c r="E76" s="215">
        <f t="shared" si="40"/>
        <v>1.4300444068580154E-2</v>
      </c>
      <c r="F76" s="52">
        <f t="shared" si="36"/>
        <v>-0.60076291829462203</v>
      </c>
      <c r="H76" s="19">
        <v>485.17600000000004</v>
      </c>
      <c r="I76" s="140">
        <v>220.83600000000001</v>
      </c>
      <c r="J76" s="214">
        <f t="shared" si="41"/>
        <v>4.0595848007383271E-2</v>
      </c>
      <c r="K76" s="215">
        <f t="shared" si="42"/>
        <v>1.3285140039426616E-2</v>
      </c>
      <c r="L76" s="52">
        <f t="shared" si="37"/>
        <v>-0.5448332151631573</v>
      </c>
      <c r="N76" s="40">
        <f t="shared" si="38"/>
        <v>2.1371226703902253</v>
      </c>
      <c r="O76" s="143">
        <f t="shared" si="38"/>
        <v>2.4365152919369786</v>
      </c>
      <c r="P76" s="52">
        <f t="shared" si="43"/>
        <v>0.14009145366095715</v>
      </c>
    </row>
    <row r="77" spans="1:16" ht="20.100000000000001" customHeight="1" x14ac:dyDescent="0.25">
      <c r="A77" s="38" t="s">
        <v>200</v>
      </c>
      <c r="B77" s="19">
        <v>557.38</v>
      </c>
      <c r="C77" s="140">
        <v>758.52</v>
      </c>
      <c r="D77" s="247">
        <f t="shared" si="39"/>
        <v>1.3573122402592184E-2</v>
      </c>
      <c r="E77" s="215">
        <f t="shared" si="40"/>
        <v>1.1967841514298312E-2</v>
      </c>
      <c r="F77" s="52">
        <f t="shared" si="36"/>
        <v>0.36086691305751911</v>
      </c>
      <c r="H77" s="19">
        <v>119.208</v>
      </c>
      <c r="I77" s="140">
        <v>149.703</v>
      </c>
      <c r="J77" s="214">
        <f t="shared" si="41"/>
        <v>9.9744213424904464E-3</v>
      </c>
      <c r="K77" s="215">
        <f t="shared" si="42"/>
        <v>9.0058926955853321E-3</v>
      </c>
      <c r="L77" s="52">
        <f t="shared" si="37"/>
        <v>0.25581336823032014</v>
      </c>
      <c r="N77" s="40">
        <f t="shared" si="38"/>
        <v>2.138720442068248</v>
      </c>
      <c r="O77" s="143">
        <f t="shared" si="38"/>
        <v>1.9736196804303119</v>
      </c>
      <c r="P77" s="52">
        <f t="shared" si="43"/>
        <v>-7.719604600509429E-2</v>
      </c>
    </row>
    <row r="78" spans="1:16" ht="20.100000000000001" customHeight="1" x14ac:dyDescent="0.25">
      <c r="A78" s="38" t="s">
        <v>182</v>
      </c>
      <c r="B78" s="19">
        <v>96.01</v>
      </c>
      <c r="C78" s="140">
        <v>83.16</v>
      </c>
      <c r="D78" s="247">
        <f t="shared" si="39"/>
        <v>2.3380018692326161E-3</v>
      </c>
      <c r="E78" s="215">
        <f t="shared" si="40"/>
        <v>1.3120889367835358E-3</v>
      </c>
      <c r="F78" s="52">
        <f t="shared" si="36"/>
        <v>-0.13384022497656503</v>
      </c>
      <c r="H78" s="19">
        <v>103.16300000000001</v>
      </c>
      <c r="I78" s="140">
        <v>107.25700000000001</v>
      </c>
      <c r="J78" s="214">
        <f t="shared" si="41"/>
        <v>8.6318974310058225E-3</v>
      </c>
      <c r="K78" s="215">
        <f t="shared" si="42"/>
        <v>6.4524093227951076E-3</v>
      </c>
      <c r="L78" s="52">
        <f t="shared" si="37"/>
        <v>3.968477070267435E-2</v>
      </c>
      <c r="N78" s="40">
        <f t="shared" si="38"/>
        <v>10.745026559733361</v>
      </c>
      <c r="O78" s="143">
        <f t="shared" si="38"/>
        <v>12.89766714766715</v>
      </c>
      <c r="P78" s="52">
        <f t="shared" si="43"/>
        <v>0.20033832173116625</v>
      </c>
    </row>
    <row r="79" spans="1:16" ht="20.100000000000001" customHeight="1" x14ac:dyDescent="0.25">
      <c r="A79" s="38" t="s">
        <v>198</v>
      </c>
      <c r="B79" s="19">
        <v>75.95</v>
      </c>
      <c r="C79" s="140">
        <v>168.60999999999999</v>
      </c>
      <c r="D79" s="247">
        <f t="shared" si="39"/>
        <v>1.849507780108501E-3</v>
      </c>
      <c r="E79" s="215">
        <f t="shared" si="40"/>
        <v>2.6603092307728713E-3</v>
      </c>
      <c r="F79" s="52">
        <f t="shared" si="36"/>
        <v>1.2200131665569451</v>
      </c>
      <c r="H79" s="19">
        <v>33.341000000000001</v>
      </c>
      <c r="I79" s="140">
        <v>83.822000000000003</v>
      </c>
      <c r="J79" s="214">
        <f t="shared" si="41"/>
        <v>2.7897220151329944E-3</v>
      </c>
      <c r="K79" s="215">
        <f t="shared" si="42"/>
        <v>5.0425972594360415E-3</v>
      </c>
      <c r="L79" s="52">
        <f t="shared" si="37"/>
        <v>1.5140817611949251</v>
      </c>
      <c r="N79" s="40">
        <f t="shared" ref="N79:N93" si="47">(H79/B79)*10</f>
        <v>4.3898617511520737</v>
      </c>
      <c r="O79" s="143">
        <f t="shared" ref="O79:O94" si="48">(I79/C79)*10</f>
        <v>4.9713540122175441</v>
      </c>
      <c r="P79" s="52">
        <f t="shared" ref="P79:P93" si="49">(O79-N79)/N79</f>
        <v>0.13246254529834883</v>
      </c>
    </row>
    <row r="80" spans="1:16" ht="20.100000000000001" customHeight="1" x14ac:dyDescent="0.25">
      <c r="A80" s="38" t="s">
        <v>203</v>
      </c>
      <c r="B80" s="19">
        <v>153</v>
      </c>
      <c r="C80" s="140">
        <v>226.8</v>
      </c>
      <c r="D80" s="247">
        <f t="shared" si="39"/>
        <v>3.7258023746754533E-3</v>
      </c>
      <c r="E80" s="215">
        <f t="shared" si="40"/>
        <v>3.5784243730460075E-3</v>
      </c>
      <c r="F80" s="52">
        <f t="shared" si="36"/>
        <v>0.48235294117647065</v>
      </c>
      <c r="H80" s="19">
        <v>34.111999999999995</v>
      </c>
      <c r="I80" s="140">
        <v>60.778999999999996</v>
      </c>
      <c r="J80" s="214">
        <f t="shared" si="41"/>
        <v>2.8542334477135263E-3</v>
      </c>
      <c r="K80" s="215">
        <f t="shared" si="42"/>
        <v>3.6563672881971695E-3</v>
      </c>
      <c r="L80" s="52">
        <f t="shared" si="37"/>
        <v>0.78174835834896828</v>
      </c>
      <c r="N80" s="40">
        <f t="shared" si="47"/>
        <v>2.2295424836601305</v>
      </c>
      <c r="O80" s="143">
        <f t="shared" si="48"/>
        <v>2.6798500881834215</v>
      </c>
      <c r="P80" s="52">
        <f t="shared" si="49"/>
        <v>0.20197309888620874</v>
      </c>
    </row>
    <row r="81" spans="1:16" ht="20.100000000000001" customHeight="1" x14ac:dyDescent="0.25">
      <c r="A81" s="38" t="s">
        <v>222</v>
      </c>
      <c r="B81" s="19">
        <v>18.989999999999998</v>
      </c>
      <c r="C81" s="140">
        <v>137.12</v>
      </c>
      <c r="D81" s="247">
        <f t="shared" si="39"/>
        <v>4.6243782415089445E-4</v>
      </c>
      <c r="E81" s="215">
        <f t="shared" si="40"/>
        <v>2.1634636244800198E-3</v>
      </c>
      <c r="F81" s="52">
        <f t="shared" si="36"/>
        <v>6.2206424433912595</v>
      </c>
      <c r="H81" s="19">
        <v>5.5229999999999997</v>
      </c>
      <c r="I81" s="140">
        <v>60.588000000000001</v>
      </c>
      <c r="J81" s="214">
        <f t="shared" si="41"/>
        <v>4.6212275245432127E-4</v>
      </c>
      <c r="K81" s="215">
        <f t="shared" si="42"/>
        <v>3.6448770341284019E-3</v>
      </c>
      <c r="L81" s="52">
        <f t="shared" si="37"/>
        <v>9.9701249321021184</v>
      </c>
      <c r="N81" s="40">
        <f t="shared" si="47"/>
        <v>2.9083728278041079</v>
      </c>
      <c r="O81" s="143">
        <f t="shared" si="48"/>
        <v>4.4186114352392067</v>
      </c>
      <c r="P81" s="52">
        <f t="shared" si="49"/>
        <v>0.51927269880848315</v>
      </c>
    </row>
    <row r="82" spans="1:16" ht="20.100000000000001" customHeight="1" x14ac:dyDescent="0.25">
      <c r="A82" s="38" t="s">
        <v>186</v>
      </c>
      <c r="B82" s="19">
        <v>251.62</v>
      </c>
      <c r="C82" s="140">
        <v>169.69</v>
      </c>
      <c r="D82" s="247">
        <f t="shared" si="39"/>
        <v>6.1273620491231213E-3</v>
      </c>
      <c r="E82" s="215">
        <f t="shared" si="40"/>
        <v>2.6773493468349955E-3</v>
      </c>
      <c r="F82" s="52">
        <f t="shared" si="36"/>
        <v>-0.32561004689611323</v>
      </c>
      <c r="H82" s="19">
        <v>56.698999999999998</v>
      </c>
      <c r="I82" s="140">
        <v>49.326000000000001</v>
      </c>
      <c r="J82" s="214">
        <f t="shared" si="41"/>
        <v>4.7441423033509986E-3</v>
      </c>
      <c r="K82" s="215">
        <f t="shared" si="42"/>
        <v>2.9673731528589414E-3</v>
      </c>
      <c r="L82" s="52">
        <f t="shared" si="37"/>
        <v>-0.13003756680011988</v>
      </c>
      <c r="N82" s="40">
        <f t="shared" si="47"/>
        <v>2.2533582386137825</v>
      </c>
      <c r="O82" s="143">
        <f t="shared" si="48"/>
        <v>2.9068301019506162</v>
      </c>
      <c r="P82" s="52">
        <f t="shared" si="49"/>
        <v>0.28999910095912468</v>
      </c>
    </row>
    <row r="83" spans="1:16" ht="20.100000000000001" customHeight="1" x14ac:dyDescent="0.25">
      <c r="A83" s="38" t="s">
        <v>204</v>
      </c>
      <c r="B83" s="19">
        <v>76.73</v>
      </c>
      <c r="C83" s="140">
        <v>122.23</v>
      </c>
      <c r="D83" s="247">
        <f t="shared" si="39"/>
        <v>1.8685020667244937E-3</v>
      </c>
      <c r="E83" s="215">
        <f t="shared" si="40"/>
        <v>1.9285309132161088E-3</v>
      </c>
      <c r="F83" s="52">
        <f t="shared" si="36"/>
        <v>0.5929884008862244</v>
      </c>
      <c r="H83" s="19">
        <v>25.220999999999997</v>
      </c>
      <c r="I83" s="140">
        <v>49.042000000000002</v>
      </c>
      <c r="J83" s="214">
        <f t="shared" si="41"/>
        <v>2.1103019988503416E-3</v>
      </c>
      <c r="K83" s="215">
        <f t="shared" si="42"/>
        <v>2.9502881677514539E-3</v>
      </c>
      <c r="L83" s="52">
        <f t="shared" si="37"/>
        <v>0.94449070219261755</v>
      </c>
      <c r="N83" s="40">
        <f t="shared" si="47"/>
        <v>3.2869803206047172</v>
      </c>
      <c r="O83" s="143">
        <f t="shared" si="48"/>
        <v>4.0122719463306886</v>
      </c>
      <c r="P83" s="52">
        <f t="shared" si="49"/>
        <v>0.22065590754511635</v>
      </c>
    </row>
    <row r="84" spans="1:16" ht="20.100000000000001" customHeight="1" x14ac:dyDescent="0.25">
      <c r="A84" s="38" t="s">
        <v>206</v>
      </c>
      <c r="B84" s="19">
        <v>127.63</v>
      </c>
      <c r="C84" s="140">
        <v>152.55000000000001</v>
      </c>
      <c r="D84" s="247">
        <f t="shared" si="39"/>
        <v>3.108001026665543E-3</v>
      </c>
      <c r="E84" s="215">
        <f t="shared" si="40"/>
        <v>2.4069163937749929E-3</v>
      </c>
      <c r="F84" s="52">
        <f t="shared" si="36"/>
        <v>0.19525190002350556</v>
      </c>
      <c r="H84" s="19">
        <v>42.445999999999998</v>
      </c>
      <c r="I84" s="140">
        <v>44.161999999999999</v>
      </c>
      <c r="J84" s="214">
        <f t="shared" si="41"/>
        <v>3.5515593609770275E-3</v>
      </c>
      <c r="K84" s="215">
        <f t="shared" si="42"/>
        <v>2.6567151842143409E-3</v>
      </c>
      <c r="L84" s="52">
        <f t="shared" si="37"/>
        <v>4.0427837723224828E-2</v>
      </c>
      <c r="N84" s="40">
        <f t="shared" si="47"/>
        <v>3.3257071221499643</v>
      </c>
      <c r="O84" s="143">
        <f t="shared" si="48"/>
        <v>2.8949196984595211</v>
      </c>
      <c r="P84" s="52">
        <f t="shared" si="49"/>
        <v>-0.12953257995008075</v>
      </c>
    </row>
    <row r="85" spans="1:16" ht="20.100000000000001" customHeight="1" x14ac:dyDescent="0.25">
      <c r="A85" s="38" t="s">
        <v>234</v>
      </c>
      <c r="B85" s="19">
        <v>212.98</v>
      </c>
      <c r="C85" s="140">
        <v>149.66999999999999</v>
      </c>
      <c r="D85" s="247">
        <f t="shared" si="39"/>
        <v>5.1864143121462614E-3</v>
      </c>
      <c r="E85" s="215">
        <f t="shared" si="40"/>
        <v>2.3614760842759958E-3</v>
      </c>
      <c r="F85" s="52">
        <f t="shared" si="36"/>
        <v>-0.2972579584937553</v>
      </c>
      <c r="H85" s="19">
        <v>51.631999999999998</v>
      </c>
      <c r="I85" s="140">
        <v>38.481000000000002</v>
      </c>
      <c r="J85" s="214">
        <f t="shared" si="41"/>
        <v>4.3201741725007277E-3</v>
      </c>
      <c r="K85" s="215">
        <f t="shared" si="42"/>
        <v>2.3149553236663208E-3</v>
      </c>
      <c r="L85" s="52">
        <f t="shared" si="37"/>
        <v>-0.25470638363805387</v>
      </c>
      <c r="N85" s="40">
        <f t="shared" si="47"/>
        <v>2.424265189219645</v>
      </c>
      <c r="O85" s="143">
        <f t="shared" si="48"/>
        <v>2.5710563239126083</v>
      </c>
      <c r="P85" s="52">
        <f t="shared" si="49"/>
        <v>6.0550774455584391E-2</v>
      </c>
    </row>
    <row r="86" spans="1:16" ht="20.100000000000001" customHeight="1" x14ac:dyDescent="0.25">
      <c r="A86" s="38" t="s">
        <v>208</v>
      </c>
      <c r="B86" s="19">
        <v>117.59</v>
      </c>
      <c r="C86" s="140">
        <v>137.69999999999999</v>
      </c>
      <c r="D86" s="247">
        <f t="shared" si="39"/>
        <v>2.8635104656084087E-3</v>
      </c>
      <c r="E86" s="215">
        <f t="shared" si="40"/>
        <v>2.17261479792079E-3</v>
      </c>
      <c r="F86" s="52">
        <f t="shared" si="36"/>
        <v>0.17101794370269569</v>
      </c>
      <c r="H86" s="19">
        <v>33.898000000000003</v>
      </c>
      <c r="I86" s="140">
        <v>37.809000000000005</v>
      </c>
      <c r="J86" s="214">
        <f t="shared" si="41"/>
        <v>2.8363275507326787E-3</v>
      </c>
      <c r="K86" s="215">
        <f t="shared" si="42"/>
        <v>2.2745288800317021E-3</v>
      </c>
      <c r="L86" s="52">
        <f t="shared" si="37"/>
        <v>0.11537553837984545</v>
      </c>
      <c r="N86" s="40">
        <f t="shared" si="47"/>
        <v>2.8827281231397226</v>
      </c>
      <c r="O86" s="143">
        <f t="shared" si="48"/>
        <v>2.7457516339869286</v>
      </c>
      <c r="P86" s="52">
        <f t="shared" si="49"/>
        <v>-4.7516270456891413E-2</v>
      </c>
    </row>
    <row r="87" spans="1:16" ht="20.100000000000001" customHeight="1" x14ac:dyDescent="0.25">
      <c r="A87" s="38" t="s">
        <v>214</v>
      </c>
      <c r="B87" s="19">
        <v>204.20999999999998</v>
      </c>
      <c r="C87" s="140">
        <v>176.18</v>
      </c>
      <c r="D87" s="247">
        <f t="shared" si="39"/>
        <v>4.9728503459638834E-3</v>
      </c>
      <c r="E87" s="215">
        <f t="shared" si="40"/>
        <v>2.7797478220601655E-3</v>
      </c>
      <c r="F87" s="52">
        <f t="shared" si="36"/>
        <v>-0.13726066304294587</v>
      </c>
      <c r="H87" s="19">
        <v>40.423999999999999</v>
      </c>
      <c r="I87" s="140">
        <v>34.439</v>
      </c>
      <c r="J87" s="214">
        <f t="shared" si="41"/>
        <v>3.3823737362327511E-3</v>
      </c>
      <c r="K87" s="215">
        <f t="shared" si="42"/>
        <v>2.0717950778759496E-3</v>
      </c>
      <c r="L87" s="52">
        <f t="shared" si="37"/>
        <v>-0.14805561052839897</v>
      </c>
      <c r="N87" s="40">
        <f t="shared" si="47"/>
        <v>1.979530875079575</v>
      </c>
      <c r="O87" s="143">
        <f t="shared" si="48"/>
        <v>1.954762175048246</v>
      </c>
      <c r="P87" s="52">
        <f t="shared" si="49"/>
        <v>-1.2512409047589799E-2</v>
      </c>
    </row>
    <row r="88" spans="1:16" ht="20.100000000000001" customHeight="1" x14ac:dyDescent="0.25">
      <c r="A88" s="38" t="s">
        <v>187</v>
      </c>
      <c r="B88" s="19">
        <v>139.07</v>
      </c>
      <c r="C88" s="140">
        <v>114.13</v>
      </c>
      <c r="D88" s="247">
        <f t="shared" si="39"/>
        <v>3.3865838970334331E-3</v>
      </c>
      <c r="E88" s="215">
        <f t="shared" si="40"/>
        <v>1.8007300427501799E-3</v>
      </c>
      <c r="F88" s="52">
        <f t="shared" si="36"/>
        <v>-0.17933414827065505</v>
      </c>
      <c r="H88" s="19">
        <v>45.452999999999996</v>
      </c>
      <c r="I88" s="140">
        <v>29.927</v>
      </c>
      <c r="J88" s="214">
        <f t="shared" si="41"/>
        <v>3.8031623152826842E-3</v>
      </c>
      <c r="K88" s="215">
        <f t="shared" si="42"/>
        <v>1.8003603849006515E-3</v>
      </c>
      <c r="L88" s="52">
        <f t="shared" si="37"/>
        <v>-0.34158361384287061</v>
      </c>
      <c r="N88" s="40">
        <f t="shared" si="47"/>
        <v>3.2683540662975479</v>
      </c>
      <c r="O88" s="143">
        <f t="shared" si="48"/>
        <v>2.6221852273722952</v>
      </c>
      <c r="P88" s="52">
        <f t="shared" si="49"/>
        <v>-0.19770466290307548</v>
      </c>
    </row>
    <row r="89" spans="1:16" ht="20.100000000000001" customHeight="1" x14ac:dyDescent="0.25">
      <c r="A89" s="38" t="s">
        <v>207</v>
      </c>
      <c r="B89" s="19">
        <v>164.78</v>
      </c>
      <c r="C89" s="140">
        <v>150.38</v>
      </c>
      <c r="D89" s="247">
        <f t="shared" si="39"/>
        <v>4.0126648058759554E-3</v>
      </c>
      <c r="E89" s="215">
        <f t="shared" si="40"/>
        <v>2.3726783827983182E-3</v>
      </c>
      <c r="F89" s="52">
        <f t="shared" si="36"/>
        <v>-8.7389246267750978E-2</v>
      </c>
      <c r="H89" s="19">
        <v>26.612000000000002</v>
      </c>
      <c r="I89" s="140">
        <v>26.471</v>
      </c>
      <c r="J89" s="214">
        <f t="shared" si="41"/>
        <v>2.2266903292258553E-3</v>
      </c>
      <c r="K89" s="215">
        <f t="shared" si="42"/>
        <v>1.5924529604940405E-3</v>
      </c>
      <c r="L89" s="52">
        <f t="shared" si="37"/>
        <v>-5.2983616413648646E-3</v>
      </c>
      <c r="N89" s="40">
        <f t="shared" si="47"/>
        <v>1.6150018206092973</v>
      </c>
      <c r="O89" s="143">
        <f t="shared" si="48"/>
        <v>1.7602739726027397</v>
      </c>
      <c r="P89" s="52">
        <f t="shared" si="49"/>
        <v>8.9951695496315306E-2</v>
      </c>
    </row>
    <row r="90" spans="1:16" ht="20.100000000000001" customHeight="1" x14ac:dyDescent="0.25">
      <c r="A90" s="38" t="s">
        <v>240</v>
      </c>
      <c r="B90" s="19"/>
      <c r="C90" s="140">
        <v>135</v>
      </c>
      <c r="D90" s="247">
        <f t="shared" si="39"/>
        <v>0</v>
      </c>
      <c r="E90" s="215">
        <f t="shared" si="40"/>
        <v>2.1300145077654807E-3</v>
      </c>
      <c r="F90" s="52"/>
      <c r="H90" s="19"/>
      <c r="I90" s="140">
        <v>26.379000000000001</v>
      </c>
      <c r="J90" s="214">
        <f t="shared" si="41"/>
        <v>0</v>
      </c>
      <c r="K90" s="215">
        <f t="shared" si="42"/>
        <v>1.5869183878535868E-3</v>
      </c>
      <c r="L90" s="52"/>
      <c r="N90" s="40"/>
      <c r="O90" s="143">
        <f t="shared" si="48"/>
        <v>1.9540000000000002</v>
      </c>
      <c r="P90" s="52"/>
    </row>
    <row r="91" spans="1:16" ht="20.100000000000001" customHeight="1" x14ac:dyDescent="0.25">
      <c r="A91" s="38" t="s">
        <v>231</v>
      </c>
      <c r="B91" s="19">
        <v>14.98</v>
      </c>
      <c r="C91" s="140">
        <v>139.93</v>
      </c>
      <c r="D91" s="247">
        <f t="shared" si="39"/>
        <v>3.6478770962508687E-4</v>
      </c>
      <c r="E91" s="215">
        <f t="shared" si="40"/>
        <v>2.2077994820120274E-3</v>
      </c>
      <c r="F91" s="52">
        <f t="shared" si="36"/>
        <v>8.3411214953271031</v>
      </c>
      <c r="H91" s="19">
        <v>7.2730000000000006</v>
      </c>
      <c r="I91" s="140">
        <v>26.238</v>
      </c>
      <c r="J91" s="214">
        <f t="shared" si="41"/>
        <v>6.0854948010144471E-4</v>
      </c>
      <c r="K91" s="215">
        <f t="shared" si="42"/>
        <v>1.5784360536981086E-3</v>
      </c>
      <c r="L91" s="52">
        <f t="shared" si="37"/>
        <v>2.6075897153856729</v>
      </c>
      <c r="N91" s="40">
        <f t="shared" si="47"/>
        <v>4.8551401869158886</v>
      </c>
      <c r="O91" s="143">
        <f t="shared" si="48"/>
        <v>1.8750803973415278</v>
      </c>
      <c r="P91" s="52">
        <f t="shared" si="49"/>
        <v>-0.61379479785265945</v>
      </c>
    </row>
    <row r="92" spans="1:16" ht="20.100000000000001" customHeight="1" x14ac:dyDescent="0.25">
      <c r="A92" s="38" t="s">
        <v>199</v>
      </c>
      <c r="B92" s="19">
        <v>65.820000000000007</v>
      </c>
      <c r="C92" s="140">
        <v>95.81</v>
      </c>
      <c r="D92" s="247">
        <f t="shared" si="39"/>
        <v>1.6028255705956755E-3</v>
      </c>
      <c r="E92" s="215">
        <f t="shared" si="40"/>
        <v>1.5116791851037829E-3</v>
      </c>
      <c r="F92" s="52">
        <f t="shared" si="36"/>
        <v>0.455636584624734</v>
      </c>
      <c r="H92" s="19">
        <v>20.323</v>
      </c>
      <c r="I92" s="140">
        <v>23.603000000000002</v>
      </c>
      <c r="J92" s="214">
        <f t="shared" si="41"/>
        <v>1.7004745062699932E-3</v>
      </c>
      <c r="K92" s="215">
        <f t="shared" si="42"/>
        <v>1.4199186742677209E-3</v>
      </c>
      <c r="L92" s="52">
        <f t="shared" si="37"/>
        <v>0.161393495054864</v>
      </c>
      <c r="N92" s="40">
        <f t="shared" si="47"/>
        <v>3.0876633242175626</v>
      </c>
      <c r="O92" s="143">
        <f t="shared" si="48"/>
        <v>2.4635215530737922</v>
      </c>
      <c r="P92" s="52">
        <f t="shared" si="49"/>
        <v>-0.20214048800217968</v>
      </c>
    </row>
    <row r="93" spans="1:16" ht="20.100000000000001" customHeight="1" x14ac:dyDescent="0.25">
      <c r="A93" s="38" t="s">
        <v>221</v>
      </c>
      <c r="B93" s="19">
        <v>410.69</v>
      </c>
      <c r="C93" s="140">
        <v>69.27000000000001</v>
      </c>
      <c r="D93" s="247">
        <f t="shared" si="39"/>
        <v>1.0000978936310209E-2</v>
      </c>
      <c r="E93" s="215">
        <f t="shared" si="40"/>
        <v>1.0929341107623323E-3</v>
      </c>
      <c r="F93" s="52">
        <f t="shared" si="36"/>
        <v>-0.83133263532104495</v>
      </c>
      <c r="H93" s="19">
        <v>125.821</v>
      </c>
      <c r="I93" s="140">
        <v>21.067999999999998</v>
      </c>
      <c r="J93" s="214">
        <f t="shared" si="41"/>
        <v>1.0527747028164976E-2</v>
      </c>
      <c r="K93" s="215">
        <f t="shared" si="42"/>
        <v>1.2674171346639129E-3</v>
      </c>
      <c r="L93" s="52">
        <f t="shared" si="37"/>
        <v>-0.83255577367847977</v>
      </c>
      <c r="N93" s="40">
        <f t="shared" si="47"/>
        <v>3.0636489809832232</v>
      </c>
      <c r="O93" s="143">
        <f t="shared" si="48"/>
        <v>3.0414320773783738</v>
      </c>
      <c r="P93" s="52">
        <f t="shared" si="49"/>
        <v>-7.25177843243624E-3</v>
      </c>
    </row>
    <row r="94" spans="1:16" ht="20.100000000000001" customHeight="1" x14ac:dyDescent="0.25">
      <c r="A94" s="38" t="s">
        <v>241</v>
      </c>
      <c r="B94" s="19"/>
      <c r="C94" s="140">
        <v>103.5</v>
      </c>
      <c r="D94" s="247">
        <f t="shared" si="39"/>
        <v>0</v>
      </c>
      <c r="E94" s="215">
        <f t="shared" si="40"/>
        <v>1.6330111226202017E-3</v>
      </c>
      <c r="F94" s="52"/>
      <c r="H94" s="19"/>
      <c r="I94" s="140">
        <v>20.625</v>
      </c>
      <c r="J94" s="214">
        <f t="shared" si="41"/>
        <v>0</v>
      </c>
      <c r="K94" s="215">
        <f t="shared" si="42"/>
        <v>1.2407669642321628E-3</v>
      </c>
      <c r="L94" s="52"/>
      <c r="N94" s="40"/>
      <c r="O94" s="143">
        <f t="shared" si="48"/>
        <v>1.9927536231884058</v>
      </c>
      <c r="P94" s="52"/>
    </row>
    <row r="95" spans="1:16" ht="20.100000000000001" customHeight="1" thickBot="1" x14ac:dyDescent="0.3">
      <c r="A95" s="8" t="s">
        <v>17</v>
      </c>
      <c r="B95" s="19">
        <f>B96-SUM(B68:B94)</f>
        <v>1539.5599999999977</v>
      </c>
      <c r="C95" s="140">
        <f>C96-SUM(C68:C94)</f>
        <v>665.78000000002066</v>
      </c>
      <c r="D95" s="247">
        <f t="shared" si="39"/>
        <v>3.7490825516047918E-2</v>
      </c>
      <c r="E95" s="215">
        <f t="shared" si="40"/>
        <v>1.0504600436889968E-2</v>
      </c>
      <c r="F95" s="52">
        <f>(C95-B95)/B95</f>
        <v>-0.5675517680376071</v>
      </c>
      <c r="H95" s="19">
        <f>H96-SUM(H68:H94)</f>
        <v>416.56299999999828</v>
      </c>
      <c r="I95" s="140">
        <f>I96-SUM(I68:I94)</f>
        <v>225.9010000000053</v>
      </c>
      <c r="J95" s="214">
        <f t="shared" si="41"/>
        <v>3.4854832542210515E-2</v>
      </c>
      <c r="K95" s="215">
        <f t="shared" si="42"/>
        <v>1.3589842326643219E-2</v>
      </c>
      <c r="L95" s="52">
        <f t="shared" si="37"/>
        <v>-0.45770267642587981</v>
      </c>
      <c r="N95" s="40">
        <f t="shared" si="38"/>
        <v>2.7057276104861061</v>
      </c>
      <c r="O95" s="143">
        <f t="shared" si="38"/>
        <v>3.3930277268767202</v>
      </c>
      <c r="P95" s="52">
        <f>(O95-N95)/N95</f>
        <v>0.25401674349146142</v>
      </c>
    </row>
    <row r="96" spans="1:16" ht="26.25" customHeight="1" thickBot="1" x14ac:dyDescent="0.3">
      <c r="A96" s="12" t="s">
        <v>18</v>
      </c>
      <c r="B96" s="17">
        <v>41064.980000000003</v>
      </c>
      <c r="C96" s="145">
        <v>63379.850000000006</v>
      </c>
      <c r="D96" s="243">
        <f>SUM(D68:D95)</f>
        <v>0.99999999999999967</v>
      </c>
      <c r="E96" s="244">
        <f>SUM(E68:E95)</f>
        <v>0.99999999999999989</v>
      </c>
      <c r="F96" s="57">
        <f>(C96-B96)/B96</f>
        <v>0.54340389304950354</v>
      </c>
      <c r="G96" s="1"/>
      <c r="H96" s="17">
        <v>11951.369999999995</v>
      </c>
      <c r="I96" s="145">
        <v>16622.782999999996</v>
      </c>
      <c r="J96" s="255">
        <f t="shared" si="41"/>
        <v>1</v>
      </c>
      <c r="K96" s="244">
        <f t="shared" si="42"/>
        <v>1</v>
      </c>
      <c r="L96" s="57">
        <f t="shared" si="37"/>
        <v>0.3908684109018466</v>
      </c>
      <c r="M96" s="1"/>
      <c r="N96" s="37">
        <f t="shared" si="38"/>
        <v>2.9103557337663366</v>
      </c>
      <c r="O96" s="150">
        <f t="shared" si="38"/>
        <v>2.6227236258842512</v>
      </c>
      <c r="P96" s="57">
        <f>(O96-N96)/N96</f>
        <v>-9.8830567186319926E-2</v>
      </c>
    </row>
  </sheetData>
  <mergeCells count="33"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  <mergeCell ref="N36:O36"/>
    <mergeCell ref="B5:C5"/>
    <mergeCell ref="D5:E5"/>
    <mergeCell ref="H5:I5"/>
    <mergeCell ref="J5:K5"/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138</v>
      </c>
      <c r="B1" s="4"/>
    </row>
    <row r="3" spans="1:19" ht="15.75" thickBot="1" x14ac:dyDescent="0.3"/>
    <row r="4" spans="1:19" x14ac:dyDescent="0.25">
      <c r="A4" s="338" t="s">
        <v>16</v>
      </c>
      <c r="B4" s="326"/>
      <c r="C4" s="326"/>
      <c r="D4" s="326"/>
      <c r="E4" s="353" t="s">
        <v>1</v>
      </c>
      <c r="F4" s="354"/>
      <c r="G4" s="351" t="s">
        <v>13</v>
      </c>
      <c r="H4" s="351"/>
      <c r="I4" s="130" t="s">
        <v>0</v>
      </c>
      <c r="K4" s="355" t="s">
        <v>19</v>
      </c>
      <c r="L4" s="351"/>
      <c r="M4" s="349" t="s">
        <v>13</v>
      </c>
      <c r="N4" s="350"/>
      <c r="O4" s="130" t="s">
        <v>0</v>
      </c>
      <c r="Q4" s="361" t="s">
        <v>22</v>
      </c>
      <c r="R4" s="351"/>
      <c r="S4" s="130" t="s">
        <v>0</v>
      </c>
    </row>
    <row r="5" spans="1:19" x14ac:dyDescent="0.25">
      <c r="A5" s="352"/>
      <c r="B5" s="327"/>
      <c r="C5" s="327"/>
      <c r="D5" s="327"/>
      <c r="E5" s="356" t="s">
        <v>158</v>
      </c>
      <c r="F5" s="357"/>
      <c r="G5" s="358" t="str">
        <f>E5</f>
        <v>jan-mar</v>
      </c>
      <c r="H5" s="358"/>
      <c r="I5" s="131" t="s">
        <v>151</v>
      </c>
      <c r="K5" s="359" t="str">
        <f>E5</f>
        <v>jan-mar</v>
      </c>
      <c r="L5" s="358"/>
      <c r="M5" s="360" t="str">
        <f>E5</f>
        <v>jan-mar</v>
      </c>
      <c r="N5" s="348"/>
      <c r="O5" s="131" t="str">
        <f>I5</f>
        <v>2024/2023</v>
      </c>
      <c r="Q5" s="359" t="str">
        <f>E5</f>
        <v>jan-mar</v>
      </c>
      <c r="R5" s="357"/>
      <c r="S5" s="131" t="str">
        <f>I5</f>
        <v>2024/2023</v>
      </c>
    </row>
    <row r="6" spans="1:19" ht="19.5" customHeight="1" thickBot="1" x14ac:dyDescent="0.3">
      <c r="A6" s="339"/>
      <c r="B6" s="362"/>
      <c r="C6" s="362"/>
      <c r="D6" s="36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74412.130000000019</v>
      </c>
      <c r="F7" s="145">
        <v>70964.519999999975</v>
      </c>
      <c r="G7" s="243">
        <f>E7/E15</f>
        <v>0.4137590835618184</v>
      </c>
      <c r="H7" s="244">
        <f>F7/F15</f>
        <v>0.39679260357704527</v>
      </c>
      <c r="I7" s="164">
        <f t="shared" ref="I7:I18" si="0">(F7-E7)/E7</f>
        <v>-4.6331290342045625E-2</v>
      </c>
      <c r="J7" s="1"/>
      <c r="K7" s="17">
        <v>18200.865999999998</v>
      </c>
      <c r="L7" s="145">
        <v>16600.515000000003</v>
      </c>
      <c r="M7" s="243">
        <f>K7/K15</f>
        <v>0.38839963533143479</v>
      </c>
      <c r="N7" s="244">
        <f>L7/L15</f>
        <v>0.36024957229285831</v>
      </c>
      <c r="O7" s="164">
        <f t="shared" ref="O7:O18" si="1">(L7-K7)/K7</f>
        <v>-8.792718983810964E-2</v>
      </c>
      <c r="P7" s="1"/>
      <c r="Q7" s="187">
        <f t="shared" ref="Q7:Q18" si="2">(K7/E7)*10</f>
        <v>2.4459541744067792</v>
      </c>
      <c r="R7" s="188">
        <f t="shared" ref="R7:R18" si="3">(L7/F7)*10</f>
        <v>2.3392696801162058</v>
      </c>
      <c r="S7" s="55">
        <f>(R7-Q7)/Q7</f>
        <v>-4.3616718337107729E-2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54575.15</v>
      </c>
      <c r="F8" s="181">
        <v>53406.739999999976</v>
      </c>
      <c r="G8" s="245">
        <f>E8/E7</f>
        <v>0.7334173877296617</v>
      </c>
      <c r="H8" s="246">
        <f>F8/F7</f>
        <v>0.75258368548113896</v>
      </c>
      <c r="I8" s="206">
        <f t="shared" si="0"/>
        <v>-2.1409194477706891E-2</v>
      </c>
      <c r="K8" s="180">
        <v>14527.306</v>
      </c>
      <c r="L8" s="181">
        <v>13499.684000000003</v>
      </c>
      <c r="M8" s="250">
        <f>K8/K7</f>
        <v>0.79816564772247656</v>
      </c>
      <c r="N8" s="246">
        <f>L8/L7</f>
        <v>0.81320874683707101</v>
      </c>
      <c r="O8" s="207">
        <f t="shared" si="1"/>
        <v>-7.073727227883804E-2</v>
      </c>
      <c r="Q8" s="189">
        <f t="shared" si="2"/>
        <v>2.661890255913177</v>
      </c>
      <c r="R8" s="190">
        <f t="shared" si="3"/>
        <v>2.5277116708490368</v>
      </c>
      <c r="S8" s="182">
        <f t="shared" ref="S8:S18" si="4">(R8-Q8)/Q8</f>
        <v>-5.040725655991006E-2</v>
      </c>
    </row>
    <row r="9" spans="1:19" ht="24" customHeight="1" x14ac:dyDescent="0.25">
      <c r="A9" s="8"/>
      <c r="B9" t="s">
        <v>37</v>
      </c>
      <c r="E9" s="19">
        <v>17632.660000000007</v>
      </c>
      <c r="F9" s="140">
        <v>16477.199999999997</v>
      </c>
      <c r="G9" s="247">
        <f>E9/E7</f>
        <v>0.23695948496569044</v>
      </c>
      <c r="H9" s="215">
        <f>F9/F7</f>
        <v>0.23218926866552472</v>
      </c>
      <c r="I9" s="182">
        <f t="shared" si="0"/>
        <v>-6.5529534398100428E-2</v>
      </c>
      <c r="K9" s="19">
        <v>3157.5449999999987</v>
      </c>
      <c r="L9" s="140">
        <v>2883.4360000000001</v>
      </c>
      <c r="M9" s="247">
        <f>K9/K7</f>
        <v>0.17348322876504882</v>
      </c>
      <c r="N9" s="215">
        <f>L9/L7</f>
        <v>0.1736955751071578</v>
      </c>
      <c r="O9" s="182">
        <f t="shared" si="1"/>
        <v>-8.681079762917035E-2</v>
      </c>
      <c r="Q9" s="189">
        <f t="shared" si="2"/>
        <v>1.7907366217008649</v>
      </c>
      <c r="R9" s="190">
        <f t="shared" si="3"/>
        <v>1.7499550894569469</v>
      </c>
      <c r="S9" s="182">
        <f t="shared" si="4"/>
        <v>-2.2773607100961154E-2</v>
      </c>
    </row>
    <row r="10" spans="1:19" ht="24" customHeight="1" thickBot="1" x14ac:dyDescent="0.3">
      <c r="A10" s="8"/>
      <c r="B10" t="s">
        <v>36</v>
      </c>
      <c r="E10" s="19">
        <v>2204.3200000000002</v>
      </c>
      <c r="F10" s="140">
        <v>1080.5800000000002</v>
      </c>
      <c r="G10" s="247">
        <f>E10/E7</f>
        <v>2.9623127304647771E-2</v>
      </c>
      <c r="H10" s="215">
        <f>F10/F7</f>
        <v>1.5227045853336294E-2</v>
      </c>
      <c r="I10" s="186">
        <f t="shared" si="0"/>
        <v>-0.50978986716992081</v>
      </c>
      <c r="K10" s="19">
        <v>516.01499999999999</v>
      </c>
      <c r="L10" s="140">
        <v>217.39500000000001</v>
      </c>
      <c r="M10" s="247">
        <f>K10/K7</f>
        <v>2.8351123512474628E-2</v>
      </c>
      <c r="N10" s="215">
        <f>L10/L7</f>
        <v>1.309567805577116E-2</v>
      </c>
      <c r="O10" s="209">
        <f t="shared" si="1"/>
        <v>-0.57870410743873724</v>
      </c>
      <c r="Q10" s="189">
        <f t="shared" si="2"/>
        <v>2.3409259998548304</v>
      </c>
      <c r="R10" s="190">
        <f t="shared" si="3"/>
        <v>2.0118362360954301</v>
      </c>
      <c r="S10" s="182">
        <f t="shared" si="4"/>
        <v>-0.14058101955371868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105431.96999999999</v>
      </c>
      <c r="F11" s="145">
        <v>107880.84999999995</v>
      </c>
      <c r="G11" s="243">
        <f>E11/E15</f>
        <v>0.58624091643818177</v>
      </c>
      <c r="H11" s="244">
        <f>F11/F15</f>
        <v>0.60320739642295451</v>
      </c>
      <c r="I11" s="164">
        <f t="shared" si="0"/>
        <v>2.322711033474914E-2</v>
      </c>
      <c r="J11" s="1"/>
      <c r="K11" s="17">
        <v>28660.316000000006</v>
      </c>
      <c r="L11" s="145">
        <v>29480.081000000002</v>
      </c>
      <c r="M11" s="243">
        <f>K11/K15</f>
        <v>0.61160036466856516</v>
      </c>
      <c r="N11" s="244">
        <f>L11/L15</f>
        <v>0.63975042770714152</v>
      </c>
      <c r="O11" s="164">
        <f t="shared" si="1"/>
        <v>2.8602790004129599E-2</v>
      </c>
      <c r="Q11" s="191">
        <f t="shared" si="2"/>
        <v>2.7183705284080348</v>
      </c>
      <c r="R11" s="192">
        <f t="shared" si="3"/>
        <v>2.7326519025387745</v>
      </c>
      <c r="S11" s="57">
        <f t="shared" si="4"/>
        <v>5.2536525030321534E-3</v>
      </c>
    </row>
    <row r="12" spans="1:19" s="3" customFormat="1" ht="24" customHeight="1" x14ac:dyDescent="0.25">
      <c r="A12" s="46"/>
      <c r="B12" s="3" t="s">
        <v>33</v>
      </c>
      <c r="E12" s="31">
        <v>93794.709999999977</v>
      </c>
      <c r="F12" s="141">
        <v>97375.169999999955</v>
      </c>
      <c r="G12" s="247">
        <f>E12/E11</f>
        <v>0.88962304318130436</v>
      </c>
      <c r="H12" s="215">
        <f>F12/F11</f>
        <v>0.90261774911858783</v>
      </c>
      <c r="I12" s="206">
        <f t="shared" si="0"/>
        <v>3.8173368199549612E-2</v>
      </c>
      <c r="K12" s="31">
        <v>26773.113000000005</v>
      </c>
      <c r="L12" s="141">
        <v>27759.521000000001</v>
      </c>
      <c r="M12" s="247">
        <f>K12/K11</f>
        <v>0.93415274974637397</v>
      </c>
      <c r="N12" s="215">
        <f>L12/L11</f>
        <v>0.94163652399733899</v>
      </c>
      <c r="O12" s="206">
        <f t="shared" si="1"/>
        <v>3.6843231491235091E-2</v>
      </c>
      <c r="Q12" s="189">
        <f t="shared" si="2"/>
        <v>2.8544374197649325</v>
      </c>
      <c r="R12" s="190">
        <f t="shared" si="3"/>
        <v>2.8507802348381022</v>
      </c>
      <c r="S12" s="182">
        <f t="shared" si="4"/>
        <v>-1.2812279230600507E-3</v>
      </c>
    </row>
    <row r="13" spans="1:19" ht="24" customHeight="1" x14ac:dyDescent="0.25">
      <c r="A13" s="8"/>
      <c r="B13" s="3" t="s">
        <v>37</v>
      </c>
      <c r="D13" s="3"/>
      <c r="E13" s="19">
        <v>11039.400000000001</v>
      </c>
      <c r="F13" s="140">
        <v>10462.48</v>
      </c>
      <c r="G13" s="247">
        <f>E13/E11</f>
        <v>0.10470638080650492</v>
      </c>
      <c r="H13" s="215">
        <f>F13/F11</f>
        <v>9.6981809097722207E-2</v>
      </c>
      <c r="I13" s="182">
        <f t="shared" si="0"/>
        <v>-5.2260086598909523E-2</v>
      </c>
      <c r="K13" s="19">
        <v>1822.2539999999999</v>
      </c>
      <c r="L13" s="140">
        <v>1715.088</v>
      </c>
      <c r="M13" s="247">
        <f>K13/K11</f>
        <v>6.3581085428367212E-2</v>
      </c>
      <c r="N13" s="215">
        <f>L13/L11</f>
        <v>5.8177859144959605E-2</v>
      </c>
      <c r="O13" s="182">
        <f t="shared" si="1"/>
        <v>-5.8809584174324733E-2</v>
      </c>
      <c r="Q13" s="189">
        <f t="shared" si="2"/>
        <v>1.6506821022881677</v>
      </c>
      <c r="R13" s="190">
        <f t="shared" si="3"/>
        <v>1.6392748182075378</v>
      </c>
      <c r="S13" s="182">
        <f t="shared" si="4"/>
        <v>-6.9106486735496381E-3</v>
      </c>
    </row>
    <row r="14" spans="1:19" ht="24" customHeight="1" thickBot="1" x14ac:dyDescent="0.3">
      <c r="A14" s="8"/>
      <c r="B14" t="s">
        <v>36</v>
      </c>
      <c r="E14" s="19">
        <v>597.86</v>
      </c>
      <c r="F14" s="140">
        <v>43.2</v>
      </c>
      <c r="G14" s="247">
        <f>E14/E11</f>
        <v>5.6705760121906106E-3</v>
      </c>
      <c r="H14" s="215">
        <f>F14/F11</f>
        <v>4.0044178369006198E-4</v>
      </c>
      <c r="I14" s="186">
        <f t="shared" si="0"/>
        <v>-0.92774228080152532</v>
      </c>
      <c r="K14" s="19">
        <v>64.948999999999998</v>
      </c>
      <c r="L14" s="140">
        <v>5.4720000000000004</v>
      </c>
      <c r="M14" s="247">
        <f>K14/K11</f>
        <v>2.26616482525873E-3</v>
      </c>
      <c r="N14" s="215">
        <f>L14/L11</f>
        <v>1.8561685770130686E-4</v>
      </c>
      <c r="O14" s="209">
        <f t="shared" si="1"/>
        <v>-0.91574928020446811</v>
      </c>
      <c r="Q14" s="189">
        <f t="shared" si="2"/>
        <v>1.0863580102365102</v>
      </c>
      <c r="R14" s="190">
        <f t="shared" si="3"/>
        <v>1.2666666666666668</v>
      </c>
      <c r="S14" s="182">
        <f t="shared" si="4"/>
        <v>0.16597535502214572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179844.09999999998</v>
      </c>
      <c r="F15" s="145">
        <v>178845.36999999997</v>
      </c>
      <c r="G15" s="243">
        <f>G7+G11</f>
        <v>1.0000000000000002</v>
      </c>
      <c r="H15" s="244">
        <f>H7+H11</f>
        <v>0.99999999999999978</v>
      </c>
      <c r="I15" s="164">
        <f t="shared" si="0"/>
        <v>-5.5533097833068232E-3</v>
      </c>
      <c r="J15" s="1"/>
      <c r="K15" s="17">
        <v>46861.182000000008</v>
      </c>
      <c r="L15" s="145">
        <v>46080.596000000012</v>
      </c>
      <c r="M15" s="243">
        <f>M7+M11</f>
        <v>1</v>
      </c>
      <c r="N15" s="244">
        <f>N7+N11</f>
        <v>0.99999999999999978</v>
      </c>
      <c r="O15" s="164">
        <f t="shared" si="1"/>
        <v>-1.665741167177549E-2</v>
      </c>
      <c r="Q15" s="191">
        <f t="shared" si="2"/>
        <v>2.6056557874292241</v>
      </c>
      <c r="R15" s="192">
        <f t="shared" si="3"/>
        <v>2.5765607463027989</v>
      </c>
      <c r="S15" s="57">
        <f t="shared" si="4"/>
        <v>-1.1166110760596976E-2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148369.85999999999</v>
      </c>
      <c r="F16" s="181">
        <f t="shared" ref="F16:F17" si="5">F8+F12</f>
        <v>150781.90999999992</v>
      </c>
      <c r="G16" s="245">
        <f>E16/E15</f>
        <v>0.82499153433445971</v>
      </c>
      <c r="H16" s="246">
        <f>F16/F15</f>
        <v>0.8430853423826401</v>
      </c>
      <c r="I16" s="207">
        <f t="shared" si="0"/>
        <v>1.6257007993401965E-2</v>
      </c>
      <c r="J16" s="3"/>
      <c r="K16" s="180">
        <f t="shared" ref="K16:L18" si="6">K8+K12</f>
        <v>41300.419000000009</v>
      </c>
      <c r="L16" s="181">
        <f t="shared" si="6"/>
        <v>41259.205000000002</v>
      </c>
      <c r="M16" s="250">
        <f>K16/K15</f>
        <v>0.88133540891051365</v>
      </c>
      <c r="N16" s="246">
        <f>L16/L15</f>
        <v>0.89537047220482979</v>
      </c>
      <c r="O16" s="207">
        <f t="shared" si="1"/>
        <v>-9.9790755149499108E-4</v>
      </c>
      <c r="P16" s="3"/>
      <c r="Q16" s="189">
        <f t="shared" si="2"/>
        <v>2.7836124533648556</v>
      </c>
      <c r="R16" s="190">
        <f t="shared" si="3"/>
        <v>2.7363498048273844</v>
      </c>
      <c r="S16" s="182">
        <f t="shared" si="4"/>
        <v>-1.6978889600935534E-2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28672.060000000009</v>
      </c>
      <c r="F17" s="140">
        <f t="shared" si="5"/>
        <v>26939.679999999997</v>
      </c>
      <c r="G17" s="248">
        <f>E17/E15</f>
        <v>0.15942730398161525</v>
      </c>
      <c r="H17" s="215">
        <f>F17/F15</f>
        <v>0.15063112900266862</v>
      </c>
      <c r="I17" s="182">
        <f t="shared" si="0"/>
        <v>-6.0420492981669661E-2</v>
      </c>
      <c r="K17" s="19">
        <f t="shared" si="6"/>
        <v>4979.7989999999991</v>
      </c>
      <c r="L17" s="140">
        <f t="shared" si="6"/>
        <v>4598.5240000000003</v>
      </c>
      <c r="M17" s="247">
        <f>K17/K15</f>
        <v>0.10626703782247743</v>
      </c>
      <c r="N17" s="215">
        <f>L17/L15</f>
        <v>9.9793066912589393E-2</v>
      </c>
      <c r="O17" s="182">
        <f t="shared" si="1"/>
        <v>-7.6564335227184629E-2</v>
      </c>
      <c r="Q17" s="189">
        <f t="shared" si="2"/>
        <v>1.7368124229650739</v>
      </c>
      <c r="R17" s="190">
        <f t="shared" si="3"/>
        <v>1.7069705356559548</v>
      </c>
      <c r="S17" s="182">
        <f t="shared" si="4"/>
        <v>-1.7181986329976393E-2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2802.1800000000003</v>
      </c>
      <c r="F18" s="142">
        <f>F10+F14</f>
        <v>1123.7800000000002</v>
      </c>
      <c r="G18" s="249">
        <f>E18/E15</f>
        <v>1.5581161683925137E-2</v>
      </c>
      <c r="H18" s="221">
        <f>F18/F15</f>
        <v>6.2835286146910065E-3</v>
      </c>
      <c r="I18" s="208">
        <f t="shared" si="0"/>
        <v>-0.59896223654440472</v>
      </c>
      <c r="K18" s="21">
        <f t="shared" si="6"/>
        <v>580.96399999999994</v>
      </c>
      <c r="L18" s="142">
        <f t="shared" si="6"/>
        <v>222.86700000000002</v>
      </c>
      <c r="M18" s="249">
        <f>K18/K15</f>
        <v>1.2397553267008926E-2</v>
      </c>
      <c r="N18" s="221">
        <f>L18/L15</f>
        <v>4.8364608825805979E-3</v>
      </c>
      <c r="O18" s="208">
        <f t="shared" si="1"/>
        <v>-0.61638414772688144</v>
      </c>
      <c r="Q18" s="193">
        <f t="shared" si="2"/>
        <v>2.0732572497127233</v>
      </c>
      <c r="R18" s="194">
        <f t="shared" si="3"/>
        <v>1.9831906600936124</v>
      </c>
      <c r="S18" s="186">
        <f t="shared" si="4"/>
        <v>-4.3442071470672895E-2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3"/>
  <sheetViews>
    <sheetView showGridLines="0" showRowColHeaders="0" topLeftCell="A3" workbookViewId="0">
      <selection activeCell="A25" sqref="A25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106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114</v>
      </c>
    </row>
    <row r="15" spans="1:1" x14ac:dyDescent="0.25">
      <c r="A15" t="s">
        <v>113</v>
      </c>
    </row>
    <row r="17" spans="1:1" x14ac:dyDescent="0.25">
      <c r="A17" t="s">
        <v>116</v>
      </c>
    </row>
    <row r="19" spans="1:1" x14ac:dyDescent="0.25">
      <c r="A19" t="s">
        <v>145</v>
      </c>
    </row>
    <row r="21" spans="1:1" x14ac:dyDescent="0.25">
      <c r="A21" t="s">
        <v>157</v>
      </c>
    </row>
    <row r="23" spans="1:1" x14ac:dyDescent="0.25">
      <c r="A23" t="s">
        <v>156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workbookViewId="0">
      <selection activeCell="J89" sqref="J89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139</v>
      </c>
    </row>
    <row r="3" spans="1:16" ht="8.25" customHeight="1" thickBot="1" x14ac:dyDescent="0.3"/>
    <row r="4" spans="1:16" x14ac:dyDescent="0.25">
      <c r="A4" s="365" t="s">
        <v>3</v>
      </c>
      <c r="B4" s="353" t="s">
        <v>1</v>
      </c>
      <c r="C4" s="351"/>
      <c r="D4" s="353" t="s">
        <v>104</v>
      </c>
      <c r="E4" s="351"/>
      <c r="F4" s="130" t="s">
        <v>0</v>
      </c>
      <c r="H4" s="363" t="s">
        <v>19</v>
      </c>
      <c r="I4" s="364"/>
      <c r="J4" s="353" t="s">
        <v>104</v>
      </c>
      <c r="K4" s="354"/>
      <c r="L4" s="130" t="s">
        <v>0</v>
      </c>
      <c r="N4" s="361" t="s">
        <v>22</v>
      </c>
      <c r="O4" s="351"/>
      <c r="P4" s="130" t="s">
        <v>0</v>
      </c>
    </row>
    <row r="5" spans="1:16" x14ac:dyDescent="0.25">
      <c r="A5" s="366"/>
      <c r="B5" s="356" t="s">
        <v>158</v>
      </c>
      <c r="C5" s="358"/>
      <c r="D5" s="356" t="str">
        <f>B5</f>
        <v>jan-mar</v>
      </c>
      <c r="E5" s="358"/>
      <c r="F5" s="131" t="s">
        <v>151</v>
      </c>
      <c r="H5" s="359" t="str">
        <f>B5</f>
        <v>jan-mar</v>
      </c>
      <c r="I5" s="358"/>
      <c r="J5" s="356" t="str">
        <f>B5</f>
        <v>jan-mar</v>
      </c>
      <c r="K5" s="357"/>
      <c r="L5" s="131" t="str">
        <f>F5</f>
        <v>2024/2023</v>
      </c>
      <c r="N5" s="359" t="str">
        <f>B5</f>
        <v>jan-mar</v>
      </c>
      <c r="O5" s="357"/>
      <c r="P5" s="131" t="str">
        <f>F5</f>
        <v>2024/2023</v>
      </c>
    </row>
    <row r="6" spans="1:16" ht="19.5" customHeight="1" thickBot="1" x14ac:dyDescent="0.3">
      <c r="A6" s="367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166</v>
      </c>
      <c r="B7" s="39">
        <v>20206.39</v>
      </c>
      <c r="C7" s="147">
        <v>23658.11</v>
      </c>
      <c r="D7" s="247">
        <f>B7/$B$33</f>
        <v>0.1123550341657024</v>
      </c>
      <c r="E7" s="246">
        <f>C7/$C$33</f>
        <v>0.13228248514345106</v>
      </c>
      <c r="F7" s="52">
        <f>(C7-B7)/B7</f>
        <v>0.17082319008986768</v>
      </c>
      <c r="H7" s="39">
        <v>5402.7380000000003</v>
      </c>
      <c r="I7" s="147">
        <v>6313.0470000000005</v>
      </c>
      <c r="J7" s="247">
        <f>H7/$H$33</f>
        <v>0.11529239702063007</v>
      </c>
      <c r="K7" s="246">
        <f>I7/$I$33</f>
        <v>0.13700011605752671</v>
      </c>
      <c r="L7" s="52">
        <f>(I7-H7)/H7</f>
        <v>0.16849030991323291</v>
      </c>
      <c r="N7" s="27">
        <f t="shared" ref="N7:N33" si="0">(H7/B7)*10</f>
        <v>2.6737769586749538</v>
      </c>
      <c r="O7" s="151">
        <f t="shared" ref="O7:O33" si="1">(I7/C7)*10</f>
        <v>2.6684494238973446</v>
      </c>
      <c r="P7" s="61">
        <f>(O7-N7)/N7</f>
        <v>-1.992512786200887E-3</v>
      </c>
    </row>
    <row r="8" spans="1:16" ht="20.100000000000001" customHeight="1" x14ac:dyDescent="0.25">
      <c r="A8" s="8" t="s">
        <v>165</v>
      </c>
      <c r="B8" s="19">
        <v>20537.749999999993</v>
      </c>
      <c r="C8" s="140">
        <v>17259.999999999996</v>
      </c>
      <c r="D8" s="247">
        <f t="shared" ref="D8:D32" si="2">B8/$B$33</f>
        <v>0.11419751885104928</v>
      </c>
      <c r="E8" s="215">
        <f t="shared" ref="E8:E32" si="3">C8/$C$33</f>
        <v>9.6507949856347988E-2</v>
      </c>
      <c r="F8" s="52">
        <f t="shared" ref="F8:F33" si="4">(C8-B8)/B8</f>
        <v>-0.15959635305717509</v>
      </c>
      <c r="H8" s="19">
        <v>5411.9700000000012</v>
      </c>
      <c r="I8" s="140">
        <v>4626.5760000000009</v>
      </c>
      <c r="J8" s="247">
        <f t="shared" ref="J8:J32" si="5">H8/$H$33</f>
        <v>0.11548940442859518</v>
      </c>
      <c r="K8" s="215">
        <f t="shared" ref="K8:K32" si="6">I8/$I$33</f>
        <v>0.10040182639998843</v>
      </c>
      <c r="L8" s="52">
        <f t="shared" ref="L8:L33" si="7">(I8-H8)/H8</f>
        <v>-0.1451216470157817</v>
      </c>
      <c r="N8" s="27">
        <f t="shared" si="0"/>
        <v>2.6351328650898971</v>
      </c>
      <c r="O8" s="152">
        <f t="shared" si="1"/>
        <v>2.6805191193511018</v>
      </c>
      <c r="P8" s="52">
        <f t="shared" ref="P8:P71" si="8">(O8-N8)/N8</f>
        <v>1.722351645432358E-2</v>
      </c>
    </row>
    <row r="9" spans="1:16" ht="20.100000000000001" customHeight="1" x14ac:dyDescent="0.25">
      <c r="A9" s="8" t="s">
        <v>167</v>
      </c>
      <c r="B9" s="19">
        <v>17815.920000000002</v>
      </c>
      <c r="C9" s="140">
        <v>17190.060000000001</v>
      </c>
      <c r="D9" s="247">
        <f t="shared" si="2"/>
        <v>9.9063133013537849E-2</v>
      </c>
      <c r="E9" s="215">
        <f t="shared" si="3"/>
        <v>9.6116885776802649E-2</v>
      </c>
      <c r="F9" s="52">
        <f t="shared" si="4"/>
        <v>-3.5129255183004894E-2</v>
      </c>
      <c r="H9" s="19">
        <v>4447.0360000000001</v>
      </c>
      <c r="I9" s="140">
        <v>4396.0090000000009</v>
      </c>
      <c r="J9" s="247">
        <f t="shared" si="5"/>
        <v>9.4898075767700499E-2</v>
      </c>
      <c r="K9" s="215">
        <f t="shared" si="6"/>
        <v>9.5398266984220451E-2</v>
      </c>
      <c r="L9" s="52">
        <f t="shared" si="7"/>
        <v>-1.1474384286522334E-2</v>
      </c>
      <c r="N9" s="27">
        <f t="shared" si="0"/>
        <v>2.4961023623815102</v>
      </c>
      <c r="O9" s="152">
        <f t="shared" si="1"/>
        <v>2.557297065862481</v>
      </c>
      <c r="P9" s="52">
        <f t="shared" si="8"/>
        <v>2.4516103347054018E-2</v>
      </c>
    </row>
    <row r="10" spans="1:16" ht="20.100000000000001" customHeight="1" x14ac:dyDescent="0.25">
      <c r="A10" s="8" t="s">
        <v>172</v>
      </c>
      <c r="B10" s="19">
        <v>17792.600000000002</v>
      </c>
      <c r="C10" s="140">
        <v>16972.189999999999</v>
      </c>
      <c r="D10" s="247">
        <f t="shared" si="2"/>
        <v>9.8933465151205977E-2</v>
      </c>
      <c r="E10" s="215">
        <f t="shared" si="3"/>
        <v>9.489868258820458E-2</v>
      </c>
      <c r="F10" s="52">
        <f t="shared" si="4"/>
        <v>-4.6109618605487866E-2</v>
      </c>
      <c r="H10" s="19">
        <v>4414.0139999999992</v>
      </c>
      <c r="I10" s="140">
        <v>4229.192</v>
      </c>
      <c r="J10" s="247">
        <f t="shared" si="5"/>
        <v>9.4193398706844442E-2</v>
      </c>
      <c r="K10" s="215">
        <f t="shared" si="6"/>
        <v>9.1778153216594688E-2</v>
      </c>
      <c r="L10" s="52">
        <f t="shared" si="7"/>
        <v>-4.1871638830325242E-2</v>
      </c>
      <c r="N10" s="27">
        <f t="shared" si="0"/>
        <v>2.4808144959140312</v>
      </c>
      <c r="O10" s="152">
        <f t="shared" si="1"/>
        <v>2.4918363511132036</v>
      </c>
      <c r="P10" s="52">
        <f t="shared" si="8"/>
        <v>4.4428373090070255E-3</v>
      </c>
    </row>
    <row r="11" spans="1:16" ht="20.100000000000001" customHeight="1" x14ac:dyDescent="0.25">
      <c r="A11" s="8" t="s">
        <v>168</v>
      </c>
      <c r="B11" s="19">
        <v>8816.3399999999983</v>
      </c>
      <c r="C11" s="140">
        <v>9705.02</v>
      </c>
      <c r="D11" s="247">
        <f t="shared" si="2"/>
        <v>4.9022125274056798E-2</v>
      </c>
      <c r="E11" s="215">
        <f t="shared" si="3"/>
        <v>5.4264865788809652E-2</v>
      </c>
      <c r="F11" s="52">
        <f t="shared" si="4"/>
        <v>0.10079919785307762</v>
      </c>
      <c r="H11" s="19">
        <v>2680.9079999999999</v>
      </c>
      <c r="I11" s="140">
        <v>3204.1779999999999</v>
      </c>
      <c r="J11" s="247">
        <f t="shared" si="5"/>
        <v>5.7209568465430544E-2</v>
      </c>
      <c r="K11" s="215">
        <f t="shared" si="6"/>
        <v>6.9534213489773442E-2</v>
      </c>
      <c r="L11" s="52">
        <f t="shared" si="7"/>
        <v>0.19518387053938441</v>
      </c>
      <c r="N11" s="27">
        <f t="shared" si="0"/>
        <v>3.0408400764943284</v>
      </c>
      <c r="O11" s="152">
        <f t="shared" si="1"/>
        <v>3.3015676423129472</v>
      </c>
      <c r="P11" s="52">
        <f t="shared" si="8"/>
        <v>8.5741952638036106E-2</v>
      </c>
    </row>
    <row r="12" spans="1:16" ht="20.100000000000001" customHeight="1" x14ac:dyDescent="0.25">
      <c r="A12" s="8" t="s">
        <v>177</v>
      </c>
      <c r="B12" s="19">
        <v>16022.449999999997</v>
      </c>
      <c r="C12" s="140">
        <v>12713.299999999997</v>
      </c>
      <c r="D12" s="247">
        <f t="shared" si="2"/>
        <v>8.9090773620040892E-2</v>
      </c>
      <c r="E12" s="215">
        <f t="shared" si="3"/>
        <v>7.108542983248603E-2</v>
      </c>
      <c r="F12" s="52">
        <f t="shared" si="4"/>
        <v>-0.20653208466869924</v>
      </c>
      <c r="H12" s="19">
        <v>3717.252</v>
      </c>
      <c r="I12" s="140">
        <v>2809.8589999999999</v>
      </c>
      <c r="J12" s="247">
        <f t="shared" si="5"/>
        <v>7.93247596699546E-2</v>
      </c>
      <c r="K12" s="215">
        <f t="shared" si="6"/>
        <v>6.0977054203031573E-2</v>
      </c>
      <c r="L12" s="52">
        <f t="shared" si="7"/>
        <v>-0.2441031708369516</v>
      </c>
      <c r="N12" s="27">
        <f t="shared" si="0"/>
        <v>2.3200272118184175</v>
      </c>
      <c r="O12" s="152">
        <f t="shared" si="1"/>
        <v>2.2101728111505277</v>
      </c>
      <c r="P12" s="52">
        <f t="shared" si="8"/>
        <v>-4.7350479385880537E-2</v>
      </c>
    </row>
    <row r="13" spans="1:16" ht="20.100000000000001" customHeight="1" x14ac:dyDescent="0.25">
      <c r="A13" s="8" t="s">
        <v>179</v>
      </c>
      <c r="B13" s="19">
        <v>8737.75</v>
      </c>
      <c r="C13" s="140">
        <v>12467.570000000002</v>
      </c>
      <c r="D13" s="247">
        <f t="shared" si="2"/>
        <v>4.858513568140406E-2</v>
      </c>
      <c r="E13" s="215">
        <f t="shared" si="3"/>
        <v>6.971144961706309E-2</v>
      </c>
      <c r="F13" s="52">
        <f t="shared" si="4"/>
        <v>0.4268627507081344</v>
      </c>
      <c r="H13" s="19">
        <v>1814.2299999999998</v>
      </c>
      <c r="I13" s="140">
        <v>2491.3129999999996</v>
      </c>
      <c r="J13" s="247">
        <f t="shared" si="5"/>
        <v>3.8714985891734464E-2</v>
      </c>
      <c r="K13" s="215">
        <f t="shared" si="6"/>
        <v>5.4064252988394505E-2</v>
      </c>
      <c r="L13" s="52">
        <f t="shared" si="7"/>
        <v>0.37320681501242947</v>
      </c>
      <c r="N13" s="27">
        <f t="shared" si="0"/>
        <v>2.0763125518583156</v>
      </c>
      <c r="O13" s="152">
        <f t="shared" si="1"/>
        <v>1.9982346198978627</v>
      </c>
      <c r="P13" s="52">
        <f t="shared" si="8"/>
        <v>-3.7604132330930927E-2</v>
      </c>
    </row>
    <row r="14" spans="1:16" ht="20.100000000000001" customHeight="1" x14ac:dyDescent="0.25">
      <c r="A14" s="8" t="s">
        <v>173</v>
      </c>
      <c r="B14" s="19">
        <v>3927.6400000000003</v>
      </c>
      <c r="C14" s="140">
        <v>9975.83</v>
      </c>
      <c r="D14" s="247">
        <f t="shared" si="2"/>
        <v>2.1839137341730978E-2</v>
      </c>
      <c r="E14" s="215">
        <f t="shared" si="3"/>
        <v>5.5779078876909159E-2</v>
      </c>
      <c r="F14" s="52">
        <f t="shared" si="4"/>
        <v>1.5399043700542818</v>
      </c>
      <c r="H14" s="19">
        <v>957.30200000000002</v>
      </c>
      <c r="I14" s="140">
        <v>2067.0429999999997</v>
      </c>
      <c r="J14" s="247">
        <f t="shared" si="5"/>
        <v>2.0428464651190414E-2</v>
      </c>
      <c r="K14" s="215">
        <f t="shared" si="6"/>
        <v>4.4857123809770166E-2</v>
      </c>
      <c r="L14" s="52">
        <f t="shared" si="7"/>
        <v>1.1592381505522809</v>
      </c>
      <c r="N14" s="27">
        <f t="shared" si="0"/>
        <v>2.437346599993889</v>
      </c>
      <c r="O14" s="152">
        <f t="shared" si="1"/>
        <v>2.0720511476238066</v>
      </c>
      <c r="P14" s="52">
        <f t="shared" si="8"/>
        <v>-0.14987423305778436</v>
      </c>
    </row>
    <row r="15" spans="1:16" ht="20.100000000000001" customHeight="1" x14ac:dyDescent="0.25">
      <c r="A15" s="8" t="s">
        <v>169</v>
      </c>
      <c r="B15" s="19">
        <v>6062.8700000000008</v>
      </c>
      <c r="C15" s="140">
        <v>6286.12</v>
      </c>
      <c r="D15" s="247">
        <f t="shared" si="2"/>
        <v>3.3711809283707393E-2</v>
      </c>
      <c r="E15" s="215">
        <f t="shared" si="3"/>
        <v>3.5148351897507896E-2</v>
      </c>
      <c r="F15" s="52">
        <f t="shared" si="4"/>
        <v>3.6822494957008657E-2</v>
      </c>
      <c r="H15" s="19">
        <v>1758.2919999999999</v>
      </c>
      <c r="I15" s="140">
        <v>1784.7920000000001</v>
      </c>
      <c r="J15" s="247">
        <f t="shared" si="5"/>
        <v>3.7521290009287452E-2</v>
      </c>
      <c r="K15" s="215">
        <f t="shared" si="6"/>
        <v>3.8731964317475415E-2</v>
      </c>
      <c r="L15" s="52">
        <f t="shared" si="7"/>
        <v>1.50714443334783E-2</v>
      </c>
      <c r="N15" s="27">
        <f t="shared" si="0"/>
        <v>2.9000984682171973</v>
      </c>
      <c r="O15" s="152">
        <f t="shared" si="1"/>
        <v>2.839258556947688</v>
      </c>
      <c r="P15" s="52">
        <f t="shared" si="8"/>
        <v>-2.0978567430129335E-2</v>
      </c>
    </row>
    <row r="16" spans="1:16" ht="20.100000000000001" customHeight="1" x14ac:dyDescent="0.25">
      <c r="A16" s="8" t="s">
        <v>170</v>
      </c>
      <c r="B16" s="19">
        <v>9059.2899999999991</v>
      </c>
      <c r="C16" s="140">
        <v>7159.3099999999995</v>
      </c>
      <c r="D16" s="247">
        <f t="shared" si="2"/>
        <v>5.0373017519062334E-2</v>
      </c>
      <c r="E16" s="215">
        <f t="shared" si="3"/>
        <v>4.0030725984128088E-2</v>
      </c>
      <c r="F16" s="52">
        <f t="shared" si="4"/>
        <v>-0.20972725235642084</v>
      </c>
      <c r="H16" s="19">
        <v>2290.5700000000002</v>
      </c>
      <c r="I16" s="140">
        <v>1635.0649999999998</v>
      </c>
      <c r="J16" s="247">
        <f t="shared" si="5"/>
        <v>4.8879902346466671E-2</v>
      </c>
      <c r="K16" s="215">
        <f t="shared" si="6"/>
        <v>3.5482722489092802E-2</v>
      </c>
      <c r="L16" s="52">
        <f t="shared" si="7"/>
        <v>-0.28617549343613174</v>
      </c>
      <c r="N16" s="27">
        <f t="shared" si="0"/>
        <v>2.5284211014328943</v>
      </c>
      <c r="O16" s="152">
        <f t="shared" si="1"/>
        <v>2.2838304249990573</v>
      </c>
      <c r="P16" s="52">
        <f t="shared" si="8"/>
        <v>-9.6736527113788051E-2</v>
      </c>
    </row>
    <row r="17" spans="1:16" ht="20.100000000000001" customHeight="1" x14ac:dyDescent="0.25">
      <c r="A17" s="8" t="s">
        <v>174</v>
      </c>
      <c r="B17" s="19">
        <v>5432.34</v>
      </c>
      <c r="C17" s="140">
        <v>4245.7999999999993</v>
      </c>
      <c r="D17" s="247">
        <f t="shared" si="2"/>
        <v>3.0205828270151759E-2</v>
      </c>
      <c r="E17" s="215">
        <f t="shared" si="3"/>
        <v>2.3740061037084721E-2</v>
      </c>
      <c r="F17" s="52">
        <f t="shared" si="4"/>
        <v>-0.21842152737126189</v>
      </c>
      <c r="H17" s="19">
        <v>2115.4690000000001</v>
      </c>
      <c r="I17" s="140">
        <v>1544.867</v>
      </c>
      <c r="J17" s="247">
        <f t="shared" si="5"/>
        <v>4.5143312859671388E-2</v>
      </c>
      <c r="K17" s="215">
        <f t="shared" si="6"/>
        <v>3.3525325931114257E-2</v>
      </c>
      <c r="L17" s="52">
        <f t="shared" si="7"/>
        <v>-0.26972836756293761</v>
      </c>
      <c r="N17" s="27">
        <f t="shared" si="0"/>
        <v>3.894213175169448</v>
      </c>
      <c r="O17" s="152">
        <f t="shared" si="1"/>
        <v>3.6385769466296107</v>
      </c>
      <c r="P17" s="52">
        <f t="shared" si="8"/>
        <v>-6.5645155270349018E-2</v>
      </c>
    </row>
    <row r="18" spans="1:16" ht="20.100000000000001" customHeight="1" x14ac:dyDescent="0.25">
      <c r="A18" s="8" t="s">
        <v>181</v>
      </c>
      <c r="B18" s="19">
        <v>6325.2999999999993</v>
      </c>
      <c r="C18" s="140">
        <v>5789.9000000000005</v>
      </c>
      <c r="D18" s="247">
        <f t="shared" si="2"/>
        <v>3.5171017564657382E-2</v>
      </c>
      <c r="E18" s="215">
        <f t="shared" si="3"/>
        <v>3.2373776296249678E-2</v>
      </c>
      <c r="F18" s="52">
        <f t="shared" si="4"/>
        <v>-8.4644206598896307E-2</v>
      </c>
      <c r="H18" s="19">
        <v>1469.3029999999999</v>
      </c>
      <c r="I18" s="140">
        <v>1304.8549999999998</v>
      </c>
      <c r="J18" s="247">
        <f t="shared" si="5"/>
        <v>3.1354373434285134E-2</v>
      </c>
      <c r="K18" s="215">
        <f t="shared" si="6"/>
        <v>2.8316799548339173E-2</v>
      </c>
      <c r="L18" s="52">
        <f t="shared" si="7"/>
        <v>-0.11192245574942684</v>
      </c>
      <c r="N18" s="27">
        <f t="shared" si="0"/>
        <v>2.322898518647337</v>
      </c>
      <c r="O18" s="152">
        <f t="shared" si="1"/>
        <v>2.2536745021502957</v>
      </c>
      <c r="P18" s="52">
        <f t="shared" si="8"/>
        <v>-2.9800706290583696E-2</v>
      </c>
    </row>
    <row r="19" spans="1:16" ht="20.100000000000001" customHeight="1" x14ac:dyDescent="0.25">
      <c r="A19" s="8" t="s">
        <v>164</v>
      </c>
      <c r="B19" s="19">
        <v>4488.33</v>
      </c>
      <c r="C19" s="140">
        <v>4989.82</v>
      </c>
      <c r="D19" s="247">
        <f t="shared" si="2"/>
        <v>2.4956782012865587E-2</v>
      </c>
      <c r="E19" s="215">
        <f t="shared" si="3"/>
        <v>2.7900191098041854E-2</v>
      </c>
      <c r="F19" s="52">
        <f t="shared" si="4"/>
        <v>0.11173198049163047</v>
      </c>
      <c r="H19" s="19">
        <v>875.51</v>
      </c>
      <c r="I19" s="140">
        <v>987.97</v>
      </c>
      <c r="J19" s="247">
        <f t="shared" si="5"/>
        <v>1.8683054132095953E-2</v>
      </c>
      <c r="K19" s="215">
        <f t="shared" si="6"/>
        <v>2.1440043874432529E-2</v>
      </c>
      <c r="L19" s="52">
        <f t="shared" si="7"/>
        <v>0.12845084579273799</v>
      </c>
      <c r="N19" s="27">
        <f t="shared" si="0"/>
        <v>1.9506364282483686</v>
      </c>
      <c r="O19" s="152">
        <f t="shared" si="1"/>
        <v>1.9799712214067844</v>
      </c>
      <c r="P19" s="52">
        <f t="shared" si="8"/>
        <v>1.5038575479059338E-2</v>
      </c>
    </row>
    <row r="20" spans="1:16" ht="20.100000000000001" customHeight="1" x14ac:dyDescent="0.25">
      <c r="A20" s="8" t="s">
        <v>175</v>
      </c>
      <c r="B20" s="19">
        <v>6788.86</v>
      </c>
      <c r="C20" s="140">
        <v>2983.91</v>
      </c>
      <c r="D20" s="247">
        <f t="shared" si="2"/>
        <v>3.7748583356362532E-2</v>
      </c>
      <c r="E20" s="215">
        <f t="shared" si="3"/>
        <v>1.6684301080872269E-2</v>
      </c>
      <c r="F20" s="52">
        <f t="shared" si="4"/>
        <v>-0.56046965175301888</v>
      </c>
      <c r="H20" s="19">
        <v>1718.4459999999999</v>
      </c>
      <c r="I20" s="140">
        <v>886.70600000000002</v>
      </c>
      <c r="J20" s="247">
        <f t="shared" si="5"/>
        <v>3.66709913548489E-2</v>
      </c>
      <c r="K20" s="215">
        <f t="shared" si="6"/>
        <v>1.9242502853044696E-2</v>
      </c>
      <c r="L20" s="52">
        <f t="shared" si="7"/>
        <v>-0.48400706219456413</v>
      </c>
      <c r="N20" s="27">
        <f t="shared" si="0"/>
        <v>2.5312732918339753</v>
      </c>
      <c r="O20" s="152">
        <f t="shared" si="1"/>
        <v>2.9716244792905955</v>
      </c>
      <c r="P20" s="52">
        <f t="shared" si="8"/>
        <v>0.17396430044800651</v>
      </c>
    </row>
    <row r="21" spans="1:16" ht="20.100000000000001" customHeight="1" x14ac:dyDescent="0.25">
      <c r="A21" s="8" t="s">
        <v>186</v>
      </c>
      <c r="B21" s="19">
        <v>1686.17</v>
      </c>
      <c r="C21" s="140">
        <v>2348.86</v>
      </c>
      <c r="D21" s="247">
        <f t="shared" si="2"/>
        <v>9.3757315363695564E-3</v>
      </c>
      <c r="E21" s="215">
        <f t="shared" si="3"/>
        <v>1.3133468313996616E-2</v>
      </c>
      <c r="F21" s="52">
        <f t="shared" si="4"/>
        <v>0.39301493918169583</v>
      </c>
      <c r="H21" s="19">
        <v>578.26299999999992</v>
      </c>
      <c r="I21" s="140">
        <v>759.03599999999994</v>
      </c>
      <c r="J21" s="247">
        <f t="shared" si="5"/>
        <v>1.2339914942819843E-2</v>
      </c>
      <c r="K21" s="215">
        <f t="shared" si="6"/>
        <v>1.6471922368365199E-2</v>
      </c>
      <c r="L21" s="52">
        <f t="shared" si="7"/>
        <v>0.3126138106709232</v>
      </c>
      <c r="N21" s="27">
        <f t="shared" si="0"/>
        <v>3.4294466157030423</v>
      </c>
      <c r="O21" s="152">
        <f t="shared" si="1"/>
        <v>3.2315080507139631</v>
      </c>
      <c r="P21" s="52">
        <f t="shared" si="8"/>
        <v>-5.7717348356653604E-2</v>
      </c>
    </row>
    <row r="22" spans="1:16" ht="20.100000000000001" customHeight="1" x14ac:dyDescent="0.25">
      <c r="A22" s="8" t="s">
        <v>180</v>
      </c>
      <c r="B22" s="19">
        <v>2077.8000000000002</v>
      </c>
      <c r="C22" s="140">
        <v>2114.04</v>
      </c>
      <c r="D22" s="247">
        <f t="shared" si="2"/>
        <v>1.1553339809312621E-2</v>
      </c>
      <c r="E22" s="215">
        <f t="shared" si="3"/>
        <v>1.1820490516472418E-2</v>
      </c>
      <c r="F22" s="52">
        <f t="shared" si="4"/>
        <v>1.7441524689575407E-2</v>
      </c>
      <c r="H22" s="19">
        <v>624.55100000000004</v>
      </c>
      <c r="I22" s="140">
        <v>625.26899999999989</v>
      </c>
      <c r="J22" s="247">
        <f t="shared" si="5"/>
        <v>1.3327683454506129E-2</v>
      </c>
      <c r="K22" s="215">
        <f t="shared" si="6"/>
        <v>1.3569030226952793E-2</v>
      </c>
      <c r="L22" s="52">
        <f t="shared" si="7"/>
        <v>1.1496258912400224E-3</v>
      </c>
      <c r="N22" s="27">
        <f t="shared" si="0"/>
        <v>3.0058282799114449</v>
      </c>
      <c r="O22" s="152">
        <f t="shared" si="1"/>
        <v>2.9576971107453027</v>
      </c>
      <c r="P22" s="52">
        <f t="shared" si="8"/>
        <v>-1.6012614389122763E-2</v>
      </c>
    </row>
    <row r="23" spans="1:16" ht="20.100000000000001" customHeight="1" x14ac:dyDescent="0.25">
      <c r="A23" s="8" t="s">
        <v>176</v>
      </c>
      <c r="B23" s="19">
        <v>1415.35</v>
      </c>
      <c r="C23" s="140">
        <v>2638.33</v>
      </c>
      <c r="D23" s="247">
        <f t="shared" si="2"/>
        <v>7.8698717389116459E-3</v>
      </c>
      <c r="E23" s="215">
        <f t="shared" si="3"/>
        <v>1.475201734325021E-2</v>
      </c>
      <c r="F23" s="52">
        <f t="shared" si="4"/>
        <v>0.86408308898858943</v>
      </c>
      <c r="H23" s="19">
        <v>368.98099999999999</v>
      </c>
      <c r="I23" s="140">
        <v>587.17399999999998</v>
      </c>
      <c r="J23" s="247">
        <f t="shared" si="5"/>
        <v>7.8739157710533258E-3</v>
      </c>
      <c r="K23" s="215">
        <f t="shared" si="6"/>
        <v>1.2742326509839412E-2</v>
      </c>
      <c r="L23" s="52">
        <f t="shared" si="7"/>
        <v>0.5913393914591808</v>
      </c>
      <c r="N23" s="27">
        <f t="shared" si="0"/>
        <v>2.6069947362843116</v>
      </c>
      <c r="O23" s="152">
        <f t="shared" si="1"/>
        <v>2.2255517694905489</v>
      </c>
      <c r="P23" s="52">
        <f t="shared" si="8"/>
        <v>-0.14631520404886753</v>
      </c>
    </row>
    <row r="24" spans="1:16" ht="20.100000000000001" customHeight="1" x14ac:dyDescent="0.25">
      <c r="A24" s="8" t="s">
        <v>171</v>
      </c>
      <c r="B24" s="19">
        <v>2386.41</v>
      </c>
      <c r="C24" s="140">
        <v>2086.1</v>
      </c>
      <c r="D24" s="247">
        <f t="shared" si="2"/>
        <v>1.3269326044057046E-2</v>
      </c>
      <c r="E24" s="215">
        <f t="shared" si="3"/>
        <v>1.1664266175859072E-2</v>
      </c>
      <c r="F24" s="52">
        <f t="shared" si="4"/>
        <v>-0.12584174555084834</v>
      </c>
      <c r="H24" s="19">
        <v>672.96500000000003</v>
      </c>
      <c r="I24" s="140">
        <v>563.59899999999993</v>
      </c>
      <c r="J24" s="247">
        <f t="shared" si="5"/>
        <v>1.4360820006631511E-2</v>
      </c>
      <c r="K24" s="215">
        <f t="shared" si="6"/>
        <v>1.2230722883879365E-2</v>
      </c>
      <c r="L24" s="52">
        <f t="shared" si="7"/>
        <v>-0.16251365227017764</v>
      </c>
      <c r="N24" s="27">
        <f t="shared" si="0"/>
        <v>2.819989021165684</v>
      </c>
      <c r="O24" s="152">
        <f t="shared" si="1"/>
        <v>2.7016873591869994</v>
      </c>
      <c r="P24" s="52">
        <f t="shared" si="8"/>
        <v>-4.1951107288276883E-2</v>
      </c>
    </row>
    <row r="25" spans="1:16" ht="20.100000000000001" customHeight="1" x14ac:dyDescent="0.25">
      <c r="A25" s="8" t="s">
        <v>203</v>
      </c>
      <c r="B25" s="19">
        <v>1133.78</v>
      </c>
      <c r="C25" s="140">
        <v>2186.3399999999997</v>
      </c>
      <c r="D25" s="247">
        <f t="shared" si="2"/>
        <v>6.3042379483118985E-3</v>
      </c>
      <c r="E25" s="215">
        <f t="shared" si="3"/>
        <v>1.2224750352776818E-2</v>
      </c>
      <c r="F25" s="52">
        <f t="shared" ref="F25:F27" si="9">(C25-B25)/B25</f>
        <v>0.92836352731570471</v>
      </c>
      <c r="H25" s="19">
        <v>190.613</v>
      </c>
      <c r="I25" s="140">
        <v>495.84300000000002</v>
      </c>
      <c r="J25" s="247">
        <f t="shared" si="5"/>
        <v>4.0676097329341828E-3</v>
      </c>
      <c r="K25" s="215">
        <f t="shared" si="6"/>
        <v>1.0760342596263297E-2</v>
      </c>
      <c r="L25" s="52">
        <f t="shared" ref="L25:L29" si="10">(I25-H25)/H25</f>
        <v>1.6013073609879704</v>
      </c>
      <c r="N25" s="27">
        <f t="shared" si="0"/>
        <v>1.6812168145495598</v>
      </c>
      <c r="O25" s="152">
        <f t="shared" si="1"/>
        <v>2.2679134992727574</v>
      </c>
      <c r="P25" s="52">
        <f t="shared" ref="P25:P29" si="11">(O25-N25)/N25</f>
        <v>0.34897145903242011</v>
      </c>
    </row>
    <row r="26" spans="1:16" ht="20.100000000000001" customHeight="1" x14ac:dyDescent="0.25">
      <c r="A26" s="8" t="s">
        <v>185</v>
      </c>
      <c r="B26" s="19">
        <v>1299.52</v>
      </c>
      <c r="C26" s="140">
        <v>780.58</v>
      </c>
      <c r="D26" s="247">
        <f t="shared" si="2"/>
        <v>7.2258139132726617E-3</v>
      </c>
      <c r="E26" s="215">
        <f t="shared" si="3"/>
        <v>4.3645524622750948E-3</v>
      </c>
      <c r="F26" s="52">
        <f t="shared" si="9"/>
        <v>-0.39933206106870223</v>
      </c>
      <c r="H26" s="19">
        <v>409.06700000000001</v>
      </c>
      <c r="I26" s="140">
        <v>403.60599999999999</v>
      </c>
      <c r="J26" s="247">
        <f t="shared" si="5"/>
        <v>8.7293359352310033E-3</v>
      </c>
      <c r="K26" s="215">
        <f t="shared" si="6"/>
        <v>8.7586974786524035E-3</v>
      </c>
      <c r="L26" s="52">
        <f t="shared" si="10"/>
        <v>-1.334989133809379E-2</v>
      </c>
      <c r="N26" s="27">
        <f t="shared" si="0"/>
        <v>3.1478315070179756</v>
      </c>
      <c r="O26" s="152">
        <f t="shared" si="1"/>
        <v>5.1705910989264394</v>
      </c>
      <c r="P26" s="52">
        <f t="shared" si="11"/>
        <v>0.64258826668415858</v>
      </c>
    </row>
    <row r="27" spans="1:16" ht="20.100000000000001" customHeight="1" x14ac:dyDescent="0.25">
      <c r="A27" s="8" t="s">
        <v>206</v>
      </c>
      <c r="B27" s="19">
        <v>957.50000000000011</v>
      </c>
      <c r="C27" s="140">
        <v>1384.24</v>
      </c>
      <c r="D27" s="247">
        <f t="shared" si="2"/>
        <v>5.3240556682148596E-3</v>
      </c>
      <c r="E27" s="215">
        <f t="shared" si="3"/>
        <v>7.7398704814108437E-3</v>
      </c>
      <c r="F27" s="52">
        <f t="shared" si="9"/>
        <v>0.44568146214099202</v>
      </c>
      <c r="H27" s="19">
        <v>288.49700000000001</v>
      </c>
      <c r="I27" s="140">
        <v>386.76399999999995</v>
      </c>
      <c r="J27" s="247">
        <f t="shared" si="5"/>
        <v>6.1564174800371064E-3</v>
      </c>
      <c r="K27" s="215">
        <f t="shared" si="6"/>
        <v>8.3932074142443816E-3</v>
      </c>
      <c r="L27" s="52">
        <f t="shared" si="10"/>
        <v>0.34061706014273957</v>
      </c>
      <c r="N27" s="27">
        <f t="shared" si="0"/>
        <v>3.0130234986945172</v>
      </c>
      <c r="O27" s="152">
        <f t="shared" si="1"/>
        <v>2.7940530543836322</v>
      </c>
      <c r="P27" s="52">
        <f t="shared" si="11"/>
        <v>-7.2674655343962835E-2</v>
      </c>
    </row>
    <row r="28" spans="1:16" ht="20.100000000000001" customHeight="1" x14ac:dyDescent="0.25">
      <c r="A28" s="8" t="s">
        <v>200</v>
      </c>
      <c r="B28" s="19">
        <v>991.34999999999991</v>
      </c>
      <c r="C28" s="140">
        <v>1527.13</v>
      </c>
      <c r="D28" s="247">
        <f t="shared" si="2"/>
        <v>5.5122742419684602E-3</v>
      </c>
      <c r="E28" s="215">
        <f t="shared" si="3"/>
        <v>8.5388288217917007E-3</v>
      </c>
      <c r="F28" s="52">
        <f t="shared" ref="F28:F29" si="12">(C28-B28)/B28</f>
        <v>0.54045493518938847</v>
      </c>
      <c r="H28" s="19">
        <v>245.06099999999998</v>
      </c>
      <c r="I28" s="140">
        <v>357.88800000000003</v>
      </c>
      <c r="J28" s="247">
        <f t="shared" si="5"/>
        <v>5.2295095757507806E-3</v>
      </c>
      <c r="K28" s="215">
        <f t="shared" si="6"/>
        <v>7.7665662136835222E-3</v>
      </c>
      <c r="L28" s="52">
        <f t="shared" si="10"/>
        <v>0.46040373621261671</v>
      </c>
      <c r="N28" s="27">
        <f t="shared" si="0"/>
        <v>2.4719927371765773</v>
      </c>
      <c r="O28" s="152">
        <f t="shared" si="1"/>
        <v>2.3435332944804963</v>
      </c>
      <c r="P28" s="52">
        <f t="shared" si="11"/>
        <v>-5.1965946648695596E-2</v>
      </c>
    </row>
    <row r="29" spans="1:16" ht="20.100000000000001" customHeight="1" x14ac:dyDescent="0.25">
      <c r="A29" s="8" t="s">
        <v>202</v>
      </c>
      <c r="B29" s="19">
        <v>944.64</v>
      </c>
      <c r="C29" s="140">
        <v>1492.69</v>
      </c>
      <c r="D29" s="247">
        <f t="shared" si="2"/>
        <v>5.2525492913028556E-3</v>
      </c>
      <c r="E29" s="215">
        <f t="shared" si="3"/>
        <v>8.3462602358674448E-3</v>
      </c>
      <c r="F29" s="52">
        <f t="shared" si="12"/>
        <v>0.58016810636856375</v>
      </c>
      <c r="H29" s="19">
        <v>236.048</v>
      </c>
      <c r="I29" s="140">
        <v>349.16300000000001</v>
      </c>
      <c r="J29" s="247">
        <f t="shared" si="5"/>
        <v>5.037175545422652E-3</v>
      </c>
      <c r="K29" s="215">
        <f t="shared" si="6"/>
        <v>7.5772240445848406E-3</v>
      </c>
      <c r="L29" s="52">
        <f t="shared" si="10"/>
        <v>0.47920338236290927</v>
      </c>
      <c r="N29" s="27">
        <f t="shared" si="0"/>
        <v>2.4988143631436315</v>
      </c>
      <c r="O29" s="152">
        <f t="shared" si="1"/>
        <v>2.3391528046680823</v>
      </c>
      <c r="P29" s="52">
        <f t="shared" si="11"/>
        <v>-6.3894925861834373E-2</v>
      </c>
    </row>
    <row r="30" spans="1:16" ht="20.100000000000001" customHeight="1" x14ac:dyDescent="0.25">
      <c r="A30" s="8" t="s">
        <v>198</v>
      </c>
      <c r="B30" s="19">
        <v>749.76</v>
      </c>
      <c r="C30" s="140">
        <v>1098.8899999999999</v>
      </c>
      <c r="D30" s="247">
        <f t="shared" si="2"/>
        <v>4.1689441021417993E-3</v>
      </c>
      <c r="E30" s="215">
        <f t="shared" si="3"/>
        <v>6.1443581122620078E-3</v>
      </c>
      <c r="F30" s="52">
        <f t="shared" ref="F30" si="13">(C30-B30)/B30</f>
        <v>0.4656556764831411</v>
      </c>
      <c r="H30" s="19">
        <v>260.51099999999997</v>
      </c>
      <c r="I30" s="140">
        <v>336.80799999999999</v>
      </c>
      <c r="J30" s="247">
        <f t="shared" si="5"/>
        <v>5.5592067652070771E-3</v>
      </c>
      <c r="K30" s="215">
        <f t="shared" si="6"/>
        <v>7.3091068526978257E-3</v>
      </c>
      <c r="L30" s="52">
        <f t="shared" ref="L30" si="14">(I30-H30)/H30</f>
        <v>0.29287438918126313</v>
      </c>
      <c r="N30" s="27">
        <f t="shared" si="0"/>
        <v>3.474591869398207</v>
      </c>
      <c r="O30" s="152">
        <f t="shared" si="1"/>
        <v>3.0649837563359394</v>
      </c>
      <c r="P30" s="52">
        <f t="shared" ref="P30" si="15">(O30-N30)/N30</f>
        <v>-0.1178866838058914</v>
      </c>
    </row>
    <row r="31" spans="1:16" ht="20.100000000000001" customHeight="1" x14ac:dyDescent="0.25">
      <c r="A31" s="8" t="s">
        <v>182</v>
      </c>
      <c r="B31" s="19">
        <v>138.95000000000002</v>
      </c>
      <c r="C31" s="140">
        <v>169.04</v>
      </c>
      <c r="D31" s="247">
        <f t="shared" si="2"/>
        <v>7.7261361367984838E-4</v>
      </c>
      <c r="E31" s="215">
        <f t="shared" si="3"/>
        <v>9.4517403497781385E-4</v>
      </c>
      <c r="F31" s="52">
        <f t="shared" ref="F31:F32" si="16">(C31-B31)/B31</f>
        <v>0.21655271680460578</v>
      </c>
      <c r="H31" s="19">
        <v>267.94599999999997</v>
      </c>
      <c r="I31" s="140">
        <v>321.55200000000002</v>
      </c>
      <c r="J31" s="247">
        <f t="shared" si="5"/>
        <v>5.7178668690004474E-3</v>
      </c>
      <c r="K31" s="215">
        <f t="shared" si="6"/>
        <v>6.9780347459047626E-3</v>
      </c>
      <c r="L31" s="52">
        <f t="shared" ref="L31:L32" si="17">(I31-H31)/H31</f>
        <v>0.20006269920058542</v>
      </c>
      <c r="N31" s="27">
        <f t="shared" si="0"/>
        <v>19.283627204030221</v>
      </c>
      <c r="O31" s="152">
        <f t="shared" si="1"/>
        <v>19.022243256034077</v>
      </c>
      <c r="P31" s="52">
        <f t="shared" ref="P31:P32" si="18">(O31-N31)/N31</f>
        <v>-1.3554708625642571E-2</v>
      </c>
    </row>
    <row r="32" spans="1:16" ht="20.100000000000001" customHeight="1" thickBot="1" x14ac:dyDescent="0.3">
      <c r="A32" s="8" t="s">
        <v>17</v>
      </c>
      <c r="B32" s="19">
        <f>B33-SUM(B7:B31)</f>
        <v>14049.040000000008</v>
      </c>
      <c r="C32" s="140">
        <f>C33-SUM(C7:C31)</f>
        <v>9622.1899999999441</v>
      </c>
      <c r="D32" s="247">
        <f t="shared" si="2"/>
        <v>7.811788098692149E-2</v>
      </c>
      <c r="E32" s="215">
        <f t="shared" si="3"/>
        <v>5.3801728275101268E-2</v>
      </c>
      <c r="F32" s="52">
        <f t="shared" si="16"/>
        <v>-0.31509982176718559</v>
      </c>
      <c r="H32" s="19">
        <f>H33-SUM(H7:H31)</f>
        <v>3645.6389999999592</v>
      </c>
      <c r="I32" s="140">
        <f>I33-SUM(I7:I31)</f>
        <v>2612.4219999999914</v>
      </c>
      <c r="J32" s="247">
        <f t="shared" si="5"/>
        <v>7.7796565182669988E-2</v>
      </c>
      <c r="K32" s="215">
        <f t="shared" si="6"/>
        <v>5.6692452502133249E-2</v>
      </c>
      <c r="L32" s="52">
        <f t="shared" si="17"/>
        <v>-0.28341176951420022</v>
      </c>
      <c r="N32" s="27">
        <f t="shared" si="0"/>
        <v>2.5949381594756349</v>
      </c>
      <c r="O32" s="152">
        <f t="shared" si="1"/>
        <v>2.7149973135014034</v>
      </c>
      <c r="P32" s="52">
        <f t="shared" si="18"/>
        <v>4.6266672516785193E-2</v>
      </c>
    </row>
    <row r="33" spans="1:16" ht="26.25" customHeight="1" thickBot="1" x14ac:dyDescent="0.3">
      <c r="A33" s="12" t="s">
        <v>18</v>
      </c>
      <c r="B33" s="17">
        <v>179844.1</v>
      </c>
      <c r="C33" s="145">
        <v>178845.36999999994</v>
      </c>
      <c r="D33" s="243">
        <f>SUM(D7:D32)</f>
        <v>0.99999999999999978</v>
      </c>
      <c r="E33" s="244">
        <f>SUM(E7:E32)</f>
        <v>1</v>
      </c>
      <c r="F33" s="57">
        <f t="shared" si="4"/>
        <v>-5.5533097833071459E-3</v>
      </c>
      <c r="G33" s="1"/>
      <c r="H33" s="17">
        <v>46861.181999999972</v>
      </c>
      <c r="I33" s="145">
        <v>46080.595999999998</v>
      </c>
      <c r="J33" s="243">
        <f>SUM(J7:J32)</f>
        <v>0.99999999999999967</v>
      </c>
      <c r="K33" s="244">
        <f>SUM(K7:K32)</f>
        <v>1</v>
      </c>
      <c r="L33" s="57">
        <f t="shared" si="7"/>
        <v>-1.6657411671775039E-2</v>
      </c>
      <c r="N33" s="29">
        <f t="shared" si="0"/>
        <v>2.6056557874292219</v>
      </c>
      <c r="O33" s="146">
        <f t="shared" si="1"/>
        <v>2.5765607463027984</v>
      </c>
      <c r="P33" s="57">
        <f t="shared" si="8"/>
        <v>-1.1166110760596305E-2</v>
      </c>
    </row>
    <row r="35" spans="1:16" ht="15.75" thickBot="1" x14ac:dyDescent="0.3"/>
    <row r="36" spans="1:16" x14ac:dyDescent="0.25">
      <c r="A36" s="365" t="s">
        <v>2</v>
      </c>
      <c r="B36" s="353" t="s">
        <v>1</v>
      </c>
      <c r="C36" s="351"/>
      <c r="D36" s="353" t="s">
        <v>104</v>
      </c>
      <c r="E36" s="351"/>
      <c r="F36" s="130" t="s">
        <v>0</v>
      </c>
      <c r="H36" s="363" t="s">
        <v>19</v>
      </c>
      <c r="I36" s="364"/>
      <c r="J36" s="353" t="s">
        <v>104</v>
      </c>
      <c r="K36" s="354"/>
      <c r="L36" s="130" t="s">
        <v>0</v>
      </c>
      <c r="N36" s="361" t="s">
        <v>22</v>
      </c>
      <c r="O36" s="351"/>
      <c r="P36" s="130" t="s">
        <v>0</v>
      </c>
    </row>
    <row r="37" spans="1:16" x14ac:dyDescent="0.25">
      <c r="A37" s="366"/>
      <c r="B37" s="356" t="str">
        <f>B5</f>
        <v>jan-mar</v>
      </c>
      <c r="C37" s="358"/>
      <c r="D37" s="356" t="str">
        <f>B5</f>
        <v>jan-mar</v>
      </c>
      <c r="E37" s="358"/>
      <c r="F37" s="131" t="str">
        <f>F5</f>
        <v>2024/2023</v>
      </c>
      <c r="H37" s="359" t="str">
        <f>B5</f>
        <v>jan-mar</v>
      </c>
      <c r="I37" s="358"/>
      <c r="J37" s="356" t="str">
        <f>B5</f>
        <v>jan-mar</v>
      </c>
      <c r="K37" s="357"/>
      <c r="L37" s="131" t="str">
        <f>L5</f>
        <v>2024/2023</v>
      </c>
      <c r="N37" s="359" t="str">
        <f>B5</f>
        <v>jan-mar</v>
      </c>
      <c r="O37" s="357"/>
      <c r="P37" s="131" t="str">
        <f>P5</f>
        <v>2024/2023</v>
      </c>
    </row>
    <row r="38" spans="1:16" ht="19.5" customHeight="1" thickBot="1" x14ac:dyDescent="0.3">
      <c r="A38" s="367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172</v>
      </c>
      <c r="B39" s="39">
        <v>17792.600000000002</v>
      </c>
      <c r="C39" s="147">
        <v>16972.189999999999</v>
      </c>
      <c r="D39" s="247">
        <f t="shared" ref="D39:D61" si="19">B39/$B$62</f>
        <v>0.23910886571853274</v>
      </c>
      <c r="E39" s="246">
        <f t="shared" ref="E39:E61" si="20">C39/$C$62</f>
        <v>0.23916444442941348</v>
      </c>
      <c r="F39" s="52">
        <f>(C39-B39)/B39</f>
        <v>-4.6109618605487866E-2</v>
      </c>
      <c r="H39" s="39">
        <v>4414.0139999999992</v>
      </c>
      <c r="I39" s="147">
        <v>4229.192</v>
      </c>
      <c r="J39" s="247">
        <f t="shared" ref="J39:J61" si="21">H39/$H$62</f>
        <v>0.24251670222724564</v>
      </c>
      <c r="K39" s="246">
        <f t="shared" ref="K39:K61" si="22">I39/$I$62</f>
        <v>0.25476269862712086</v>
      </c>
      <c r="L39" s="52">
        <f>(I39-H39)/H39</f>
        <v>-4.1871638830325242E-2</v>
      </c>
      <c r="N39" s="27">
        <f t="shared" ref="N39:N62" si="23">(H39/B39)*10</f>
        <v>2.4808144959140312</v>
      </c>
      <c r="O39" s="151">
        <f t="shared" ref="O39:O62" si="24">(I39/C39)*10</f>
        <v>2.4918363511132036</v>
      </c>
      <c r="P39" s="61">
        <f t="shared" si="8"/>
        <v>4.4428373090070255E-3</v>
      </c>
    </row>
    <row r="40" spans="1:16" ht="20.100000000000001" customHeight="1" x14ac:dyDescent="0.25">
      <c r="A40" s="38" t="s">
        <v>177</v>
      </c>
      <c r="B40" s="19">
        <v>16022.449999999997</v>
      </c>
      <c r="C40" s="140">
        <v>12713.299999999997</v>
      </c>
      <c r="D40" s="247">
        <f t="shared" si="19"/>
        <v>0.21532040542314804</v>
      </c>
      <c r="E40" s="215">
        <f t="shared" si="20"/>
        <v>0.1791500879594479</v>
      </c>
      <c r="F40" s="52">
        <f t="shared" ref="F40:F62" si="25">(C40-B40)/B40</f>
        <v>-0.20653208466869924</v>
      </c>
      <c r="H40" s="19">
        <v>3717.252</v>
      </c>
      <c r="I40" s="140">
        <v>2809.8589999999999</v>
      </c>
      <c r="J40" s="247">
        <f t="shared" si="21"/>
        <v>0.20423489739444267</v>
      </c>
      <c r="K40" s="215">
        <f t="shared" si="22"/>
        <v>0.16926336321493637</v>
      </c>
      <c r="L40" s="52">
        <f t="shared" ref="L40:L62" si="26">(I40-H40)/H40</f>
        <v>-0.2441031708369516</v>
      </c>
      <c r="N40" s="27">
        <f t="shared" si="23"/>
        <v>2.3200272118184175</v>
      </c>
      <c r="O40" s="152">
        <f t="shared" si="24"/>
        <v>2.2101728111505277</v>
      </c>
      <c r="P40" s="52">
        <f t="shared" si="8"/>
        <v>-4.7350479385880537E-2</v>
      </c>
    </row>
    <row r="41" spans="1:16" ht="20.100000000000001" customHeight="1" x14ac:dyDescent="0.25">
      <c r="A41" s="38" t="s">
        <v>179</v>
      </c>
      <c r="B41" s="19">
        <v>8737.75</v>
      </c>
      <c r="C41" s="140">
        <v>12467.570000000002</v>
      </c>
      <c r="D41" s="247">
        <f t="shared" si="19"/>
        <v>0.11742373185662068</v>
      </c>
      <c r="E41" s="215">
        <f t="shared" si="20"/>
        <v>0.17568737166121892</v>
      </c>
      <c r="F41" s="52">
        <f t="shared" si="25"/>
        <v>0.4268627507081344</v>
      </c>
      <c r="H41" s="19">
        <v>1814.2299999999998</v>
      </c>
      <c r="I41" s="140">
        <v>2491.3129999999996</v>
      </c>
      <c r="J41" s="247">
        <f t="shared" si="21"/>
        <v>9.9678224102083934E-2</v>
      </c>
      <c r="K41" s="215">
        <f t="shared" si="22"/>
        <v>0.15007444046163623</v>
      </c>
      <c r="L41" s="52">
        <f t="shared" si="26"/>
        <v>0.37320681501242947</v>
      </c>
      <c r="N41" s="27">
        <f t="shared" si="23"/>
        <v>2.0763125518583156</v>
      </c>
      <c r="O41" s="152">
        <f t="shared" si="24"/>
        <v>1.9982346198978627</v>
      </c>
      <c r="P41" s="52">
        <f t="shared" si="8"/>
        <v>-3.7604132330930927E-2</v>
      </c>
    </row>
    <row r="42" spans="1:16" ht="20.100000000000001" customHeight="1" x14ac:dyDescent="0.25">
      <c r="A42" s="38" t="s">
        <v>169</v>
      </c>
      <c r="B42" s="19">
        <v>6062.8700000000008</v>
      </c>
      <c r="C42" s="140">
        <v>6286.12</v>
      </c>
      <c r="D42" s="247">
        <f t="shared" si="19"/>
        <v>8.1476904370295547E-2</v>
      </c>
      <c r="E42" s="215">
        <f t="shared" si="20"/>
        <v>8.8581167039529063E-2</v>
      </c>
      <c r="F42" s="52">
        <f t="shared" si="25"/>
        <v>3.6822494957008657E-2</v>
      </c>
      <c r="H42" s="19">
        <v>1758.2919999999999</v>
      </c>
      <c r="I42" s="140">
        <v>1784.7920000000001</v>
      </c>
      <c r="J42" s="247">
        <f t="shared" si="21"/>
        <v>9.6604853856953846E-2</v>
      </c>
      <c r="K42" s="215">
        <f t="shared" si="22"/>
        <v>0.10751425482884114</v>
      </c>
      <c r="L42" s="52">
        <f t="shared" si="26"/>
        <v>1.50714443334783E-2</v>
      </c>
      <c r="N42" s="27">
        <f t="shared" si="23"/>
        <v>2.9000984682171973</v>
      </c>
      <c r="O42" s="152">
        <f t="shared" si="24"/>
        <v>2.839258556947688</v>
      </c>
      <c r="P42" s="52">
        <f t="shared" si="8"/>
        <v>-2.0978567430129335E-2</v>
      </c>
    </row>
    <row r="43" spans="1:16" ht="20.100000000000001" customHeight="1" x14ac:dyDescent="0.25">
      <c r="A43" s="38" t="s">
        <v>170</v>
      </c>
      <c r="B43" s="19">
        <v>9059.2899999999991</v>
      </c>
      <c r="C43" s="140">
        <v>7159.3099999999995</v>
      </c>
      <c r="D43" s="247">
        <f t="shared" si="19"/>
        <v>0.12174480155318761</v>
      </c>
      <c r="E43" s="215">
        <f t="shared" si="20"/>
        <v>0.10088576657743899</v>
      </c>
      <c r="F43" s="52">
        <f t="shared" si="25"/>
        <v>-0.20972725235642084</v>
      </c>
      <c r="H43" s="19">
        <v>2290.5700000000002</v>
      </c>
      <c r="I43" s="140">
        <v>1635.0649999999998</v>
      </c>
      <c r="J43" s="247">
        <f t="shared" si="21"/>
        <v>0.12584950628173408</v>
      </c>
      <c r="K43" s="215">
        <f t="shared" si="22"/>
        <v>9.8494835852984047E-2</v>
      </c>
      <c r="L43" s="52">
        <f t="shared" si="26"/>
        <v>-0.28617549343613174</v>
      </c>
      <c r="N43" s="27">
        <f t="shared" si="23"/>
        <v>2.5284211014328943</v>
      </c>
      <c r="O43" s="152">
        <f t="shared" si="24"/>
        <v>2.2838304249990573</v>
      </c>
      <c r="P43" s="52">
        <f t="shared" ref="P43:P50" si="27">(O43-N43)/N43</f>
        <v>-9.6736527113788051E-2</v>
      </c>
    </row>
    <row r="44" spans="1:16" ht="20.100000000000001" customHeight="1" x14ac:dyDescent="0.25">
      <c r="A44" s="38" t="s">
        <v>164</v>
      </c>
      <c r="B44" s="19">
        <v>4488.33</v>
      </c>
      <c r="C44" s="140">
        <v>4989.82</v>
      </c>
      <c r="D44" s="247">
        <f t="shared" si="19"/>
        <v>6.0317182158338964E-2</v>
      </c>
      <c r="E44" s="215">
        <f t="shared" si="20"/>
        <v>7.0314292268869011E-2</v>
      </c>
      <c r="F44" s="52">
        <f t="shared" ref="F44:F55" si="28">(C44-B44)/B44</f>
        <v>0.11173198049163047</v>
      </c>
      <c r="H44" s="19">
        <v>875.51</v>
      </c>
      <c r="I44" s="140">
        <v>987.97</v>
      </c>
      <c r="J44" s="247">
        <f t="shared" si="21"/>
        <v>4.8102656214270248E-2</v>
      </c>
      <c r="K44" s="215">
        <f t="shared" si="22"/>
        <v>5.9514418679179525E-2</v>
      </c>
      <c r="L44" s="52">
        <f t="shared" ref="L44:L55" si="29">(I44-H44)/H44</f>
        <v>0.12845084579273799</v>
      </c>
      <c r="N44" s="27">
        <f t="shared" si="23"/>
        <v>1.9506364282483686</v>
      </c>
      <c r="O44" s="152">
        <f t="shared" si="24"/>
        <v>1.9799712214067844</v>
      </c>
      <c r="P44" s="52">
        <f t="shared" si="27"/>
        <v>1.5038575479059338E-2</v>
      </c>
    </row>
    <row r="45" spans="1:16" ht="20.100000000000001" customHeight="1" x14ac:dyDescent="0.25">
      <c r="A45" s="38" t="s">
        <v>180</v>
      </c>
      <c r="B45" s="19">
        <v>2077.8000000000002</v>
      </c>
      <c r="C45" s="140">
        <v>2114.04</v>
      </c>
      <c r="D45" s="247">
        <f t="shared" si="19"/>
        <v>2.7922866876677232E-2</v>
      </c>
      <c r="E45" s="215">
        <f t="shared" si="20"/>
        <v>2.9790097924991252E-2</v>
      </c>
      <c r="F45" s="52">
        <f t="shared" si="28"/>
        <v>1.7441524689575407E-2</v>
      </c>
      <c r="H45" s="19">
        <v>624.55100000000004</v>
      </c>
      <c r="I45" s="140">
        <v>625.26899999999989</v>
      </c>
      <c r="J45" s="247">
        <f t="shared" si="21"/>
        <v>3.4314356250960812E-2</v>
      </c>
      <c r="K45" s="215">
        <f t="shared" si="22"/>
        <v>3.7665638686510614E-2</v>
      </c>
      <c r="L45" s="52">
        <f t="shared" si="29"/>
        <v>1.1496258912400224E-3</v>
      </c>
      <c r="N45" s="27">
        <f t="shared" si="23"/>
        <v>3.0058282799114449</v>
      </c>
      <c r="O45" s="152">
        <f t="shared" si="24"/>
        <v>2.9576971107453027</v>
      </c>
      <c r="P45" s="52">
        <f t="shared" si="27"/>
        <v>-1.6012614389122763E-2</v>
      </c>
    </row>
    <row r="46" spans="1:16" ht="20.100000000000001" customHeight="1" x14ac:dyDescent="0.25">
      <c r="A46" s="38" t="s">
        <v>176</v>
      </c>
      <c r="B46" s="19">
        <v>1415.35</v>
      </c>
      <c r="C46" s="140">
        <v>2638.33</v>
      </c>
      <c r="D46" s="247">
        <f t="shared" si="19"/>
        <v>1.9020420461018921E-2</v>
      </c>
      <c r="E46" s="215">
        <f t="shared" si="20"/>
        <v>3.7178156070103767E-2</v>
      </c>
      <c r="F46" s="52">
        <f t="shared" si="28"/>
        <v>0.86408308898858943</v>
      </c>
      <c r="H46" s="19">
        <v>368.98099999999999</v>
      </c>
      <c r="I46" s="140">
        <v>587.17399999999998</v>
      </c>
      <c r="J46" s="247">
        <f t="shared" si="21"/>
        <v>2.0272716693810065E-2</v>
      </c>
      <c r="K46" s="215">
        <f t="shared" si="22"/>
        <v>3.5370830362792954E-2</v>
      </c>
      <c r="L46" s="52">
        <f t="shared" si="29"/>
        <v>0.5913393914591808</v>
      </c>
      <c r="N46" s="27">
        <f t="shared" si="23"/>
        <v>2.6069947362843116</v>
      </c>
      <c r="O46" s="152">
        <f t="shared" si="24"/>
        <v>2.2255517694905489</v>
      </c>
      <c r="P46" s="52">
        <f t="shared" si="27"/>
        <v>-0.14631520404886753</v>
      </c>
    </row>
    <row r="47" spans="1:16" ht="20.100000000000001" customHeight="1" x14ac:dyDescent="0.25">
      <c r="A47" s="38" t="s">
        <v>171</v>
      </c>
      <c r="B47" s="19">
        <v>2386.41</v>
      </c>
      <c r="C47" s="140">
        <v>2086.1</v>
      </c>
      <c r="D47" s="247">
        <f t="shared" si="19"/>
        <v>3.2070174580407784E-2</v>
      </c>
      <c r="E47" s="215">
        <f t="shared" si="20"/>
        <v>2.9396380050199736E-2</v>
      </c>
      <c r="F47" s="52">
        <f t="shared" si="28"/>
        <v>-0.12584174555084834</v>
      </c>
      <c r="H47" s="19">
        <v>672.96500000000003</v>
      </c>
      <c r="I47" s="140">
        <v>563.59899999999993</v>
      </c>
      <c r="J47" s="247">
        <f t="shared" si="21"/>
        <v>3.6974339572633526E-2</v>
      </c>
      <c r="K47" s="215">
        <f t="shared" si="22"/>
        <v>3.3950693698358146E-2</v>
      </c>
      <c r="L47" s="52">
        <f t="shared" si="29"/>
        <v>-0.16251365227017764</v>
      </c>
      <c r="N47" s="27">
        <f t="shared" si="23"/>
        <v>2.819989021165684</v>
      </c>
      <c r="O47" s="152">
        <f t="shared" si="24"/>
        <v>2.7016873591869994</v>
      </c>
      <c r="P47" s="52">
        <f t="shared" si="27"/>
        <v>-4.1951107288276883E-2</v>
      </c>
    </row>
    <row r="48" spans="1:16" ht="20.100000000000001" customHeight="1" x14ac:dyDescent="0.25">
      <c r="A48" s="38" t="s">
        <v>184</v>
      </c>
      <c r="B48" s="19">
        <v>1090.6600000000001</v>
      </c>
      <c r="C48" s="140">
        <v>1012.0200000000001</v>
      </c>
      <c r="D48" s="247">
        <f t="shared" si="19"/>
        <v>1.4657018956452396E-2</v>
      </c>
      <c r="E48" s="215">
        <f t="shared" si="20"/>
        <v>1.4260929264370423E-2</v>
      </c>
      <c r="F48" s="52">
        <f t="shared" si="28"/>
        <v>-7.2103130214732344E-2</v>
      </c>
      <c r="H48" s="19">
        <v>282.69299999999998</v>
      </c>
      <c r="I48" s="140">
        <v>246.42200000000003</v>
      </c>
      <c r="J48" s="247">
        <f t="shared" si="21"/>
        <v>1.5531843374925127E-2</v>
      </c>
      <c r="K48" s="215">
        <f t="shared" si="22"/>
        <v>1.4844238266101983E-2</v>
      </c>
      <c r="L48" s="52">
        <f t="shared" si="29"/>
        <v>-0.12830526401431927</v>
      </c>
      <c r="N48" s="27">
        <f t="shared" si="23"/>
        <v>2.591944327288064</v>
      </c>
      <c r="O48" s="152">
        <f t="shared" si="24"/>
        <v>2.4349518784213751</v>
      </c>
      <c r="P48" s="52">
        <f t="shared" si="27"/>
        <v>-6.0569375358053783E-2</v>
      </c>
    </row>
    <row r="49" spans="1:16" ht="20.100000000000001" customHeight="1" x14ac:dyDescent="0.25">
      <c r="A49" s="38" t="s">
        <v>178</v>
      </c>
      <c r="B49" s="19">
        <v>2147.59</v>
      </c>
      <c r="C49" s="140">
        <v>685.59</v>
      </c>
      <c r="D49" s="247">
        <f t="shared" si="19"/>
        <v>2.8860751600579101E-2</v>
      </c>
      <c r="E49" s="215">
        <f t="shared" si="20"/>
        <v>9.6610249741701931E-3</v>
      </c>
      <c r="F49" s="52">
        <f t="shared" si="28"/>
        <v>-0.68076308792646634</v>
      </c>
      <c r="H49" s="19">
        <v>566.09300000000007</v>
      </c>
      <c r="I49" s="140">
        <v>193.87199999999999</v>
      </c>
      <c r="J49" s="247">
        <f t="shared" si="21"/>
        <v>3.1102531055390448E-2</v>
      </c>
      <c r="K49" s="215">
        <f t="shared" si="22"/>
        <v>1.1678673824275931E-2</v>
      </c>
      <c r="L49" s="52">
        <f t="shared" si="29"/>
        <v>-0.65752623685507516</v>
      </c>
      <c r="N49" s="27">
        <f t="shared" ref="N49" si="30">(H49/B49)*10</f>
        <v>2.6359454085742624</v>
      </c>
      <c r="O49" s="152">
        <f t="shared" ref="O49" si="31">(I49/C49)*10</f>
        <v>2.8278125410230603</v>
      </c>
      <c r="P49" s="52">
        <f t="shared" ref="P49" si="32">(O49-N49)/N49</f>
        <v>7.2788735238858981E-2</v>
      </c>
    </row>
    <row r="50" spans="1:16" ht="20.100000000000001" customHeight="1" x14ac:dyDescent="0.25">
      <c r="A50" s="38" t="s">
        <v>188</v>
      </c>
      <c r="B50" s="19">
        <v>1706.6</v>
      </c>
      <c r="C50" s="140">
        <v>435.90999999999997</v>
      </c>
      <c r="D50" s="247">
        <f t="shared" si="19"/>
        <v>2.2934432867329557E-2</v>
      </c>
      <c r="E50" s="215">
        <f t="shared" si="20"/>
        <v>6.1426470579946154E-3</v>
      </c>
      <c r="F50" s="52">
        <f t="shared" si="28"/>
        <v>-0.74457400679714059</v>
      </c>
      <c r="H50" s="19">
        <v>474.28</v>
      </c>
      <c r="I50" s="140">
        <v>106.81099999999999</v>
      </c>
      <c r="J50" s="247">
        <f t="shared" si="21"/>
        <v>2.6058100751909279E-2</v>
      </c>
      <c r="K50" s="215">
        <f t="shared" si="22"/>
        <v>6.4341979751832987E-3</v>
      </c>
      <c r="L50" s="52">
        <f t="shared" si="29"/>
        <v>-0.77479337100446999</v>
      </c>
      <c r="N50" s="27">
        <f t="shared" si="23"/>
        <v>2.7790929333177079</v>
      </c>
      <c r="O50" s="152">
        <f t="shared" si="24"/>
        <v>2.4502993737239338</v>
      </c>
      <c r="P50" s="52">
        <f t="shared" si="27"/>
        <v>-0.11830966703270955</v>
      </c>
    </row>
    <row r="51" spans="1:16" ht="20.100000000000001" customHeight="1" x14ac:dyDescent="0.25">
      <c r="A51" s="38" t="s">
        <v>191</v>
      </c>
      <c r="B51" s="19">
        <v>362.28000000000003</v>
      </c>
      <c r="C51" s="140">
        <v>324.40000000000003</v>
      </c>
      <c r="D51" s="247">
        <f t="shared" si="19"/>
        <v>4.8685610800282162E-3</v>
      </c>
      <c r="E51" s="215">
        <f t="shared" si="20"/>
        <v>4.5712984460403606E-3</v>
      </c>
      <c r="F51" s="52">
        <f t="shared" si="28"/>
        <v>-0.10456000883294687</v>
      </c>
      <c r="H51" s="19">
        <v>83.631999999999991</v>
      </c>
      <c r="I51" s="140">
        <v>66.689000000000007</v>
      </c>
      <c r="J51" s="247">
        <f t="shared" si="21"/>
        <v>4.5949461965161436E-3</v>
      </c>
      <c r="K51" s="215">
        <f t="shared" si="22"/>
        <v>4.0172850059169846E-3</v>
      </c>
      <c r="L51" s="52">
        <f t="shared" si="29"/>
        <v>-0.20258991773483817</v>
      </c>
      <c r="N51" s="27">
        <f t="shared" ref="N51" si="33">(H51/B51)*10</f>
        <v>2.3084906701998449</v>
      </c>
      <c r="O51" s="152">
        <f t="shared" ref="O51" si="34">(I51/C51)*10</f>
        <v>2.0557644882860666</v>
      </c>
      <c r="P51" s="52">
        <f t="shared" ref="P51" si="35">(O51-N51)/N51</f>
        <v>-0.10947680455295056</v>
      </c>
    </row>
    <row r="52" spans="1:16" ht="20.100000000000001" customHeight="1" x14ac:dyDescent="0.25">
      <c r="A52" s="38" t="s">
        <v>193</v>
      </c>
      <c r="B52" s="19">
        <v>349.43999999999994</v>
      </c>
      <c r="C52" s="140">
        <v>292.02999999999997</v>
      </c>
      <c r="D52" s="247">
        <f t="shared" si="19"/>
        <v>4.6960085674203908E-3</v>
      </c>
      <c r="E52" s="215">
        <f t="shared" si="20"/>
        <v>4.1151550098556299E-3</v>
      </c>
      <c r="F52" s="52">
        <f t="shared" si="28"/>
        <v>-0.16429143772893767</v>
      </c>
      <c r="H52" s="19">
        <v>72.346000000000004</v>
      </c>
      <c r="I52" s="140">
        <v>63.942999999999998</v>
      </c>
      <c r="J52" s="247">
        <f t="shared" si="21"/>
        <v>3.9748658113300771E-3</v>
      </c>
      <c r="K52" s="215">
        <f t="shared" si="22"/>
        <v>3.8518684510691378E-3</v>
      </c>
      <c r="L52" s="52">
        <f t="shared" si="29"/>
        <v>-0.11615016725181773</v>
      </c>
      <c r="N52" s="27">
        <f t="shared" ref="N52:N53" si="36">(H52/B52)*10</f>
        <v>2.0703411172161177</v>
      </c>
      <c r="O52" s="152">
        <f t="shared" ref="O52:O53" si="37">(I52/C52)*10</f>
        <v>2.1896038078279632</v>
      </c>
      <c r="P52" s="52">
        <f t="shared" ref="P52:P53" si="38">(O52-N52)/N52</f>
        <v>5.7605333546295955E-2</v>
      </c>
    </row>
    <row r="53" spans="1:16" ht="20.100000000000001" customHeight="1" x14ac:dyDescent="0.25">
      <c r="A53" s="38" t="s">
        <v>183</v>
      </c>
      <c r="B53" s="19">
        <v>2.7899999999999996</v>
      </c>
      <c r="C53" s="140">
        <v>225.45999999999998</v>
      </c>
      <c r="D53" s="247">
        <f t="shared" si="19"/>
        <v>3.7493887085344812E-5</v>
      </c>
      <c r="E53" s="215">
        <f t="shared" si="20"/>
        <v>3.1770806030957444E-3</v>
      </c>
      <c r="F53" s="52">
        <f t="shared" si="28"/>
        <v>79.810035842293914</v>
      </c>
      <c r="H53" s="19">
        <v>1.7069999999999999</v>
      </c>
      <c r="I53" s="140">
        <v>47.68</v>
      </c>
      <c r="J53" s="247">
        <f t="shared" si="21"/>
        <v>9.3786746191087828E-5</v>
      </c>
      <c r="K53" s="215">
        <f t="shared" si="22"/>
        <v>2.8722000492153402E-3</v>
      </c>
      <c r="L53" s="52">
        <f t="shared" si="29"/>
        <v>26.93204452255419</v>
      </c>
      <c r="N53" s="27">
        <f t="shared" si="36"/>
        <v>6.118279569892473</v>
      </c>
      <c r="O53" s="152">
        <f t="shared" si="37"/>
        <v>2.1147875454626099</v>
      </c>
      <c r="P53" s="52">
        <f t="shared" si="38"/>
        <v>-0.65434931155004794</v>
      </c>
    </row>
    <row r="54" spans="1:16" ht="20.100000000000001" customHeight="1" x14ac:dyDescent="0.25">
      <c r="A54" s="38" t="s">
        <v>192</v>
      </c>
      <c r="B54" s="19">
        <v>392.81</v>
      </c>
      <c r="C54" s="140">
        <v>178.64000000000001</v>
      </c>
      <c r="D54" s="247">
        <f t="shared" si="19"/>
        <v>5.2788436508940141E-3</v>
      </c>
      <c r="E54" s="215">
        <f t="shared" si="20"/>
        <v>2.5173142860685882E-3</v>
      </c>
      <c r="F54" s="52">
        <f t="shared" si="28"/>
        <v>-0.5452254270512461</v>
      </c>
      <c r="H54" s="19">
        <v>95.110000000000014</v>
      </c>
      <c r="I54" s="140">
        <v>44.180000000000007</v>
      </c>
      <c r="J54" s="247">
        <f t="shared" si="21"/>
        <v>5.2255755303071858E-3</v>
      </c>
      <c r="K54" s="215">
        <f t="shared" si="22"/>
        <v>2.661363216743577E-3</v>
      </c>
      <c r="L54" s="52">
        <f t="shared" si="29"/>
        <v>-0.53548522763116391</v>
      </c>
      <c r="N54" s="27">
        <f t="shared" ref="N54" si="39">(H54/B54)*10</f>
        <v>2.4212723708663226</v>
      </c>
      <c r="O54" s="152">
        <f t="shared" ref="O54" si="40">(I54/C54)*10</f>
        <v>2.4731303179579043</v>
      </c>
      <c r="P54" s="52">
        <f t="shared" ref="P54" si="41">(O54-N54)/N54</f>
        <v>2.1417642936646181E-2</v>
      </c>
    </row>
    <row r="55" spans="1:16" ht="20.100000000000001" customHeight="1" x14ac:dyDescent="0.25">
      <c r="A55" s="38" t="s">
        <v>195</v>
      </c>
      <c r="B55" s="19">
        <v>192.51</v>
      </c>
      <c r="C55" s="140">
        <v>101.71000000000001</v>
      </c>
      <c r="D55" s="247">
        <f t="shared" si="19"/>
        <v>2.5870782088887926E-3</v>
      </c>
      <c r="E55" s="215">
        <f t="shared" si="20"/>
        <v>1.4332514332514336E-3</v>
      </c>
      <c r="F55" s="52">
        <f t="shared" si="28"/>
        <v>-0.47166380967222477</v>
      </c>
      <c r="H55" s="19">
        <v>46.945</v>
      </c>
      <c r="I55" s="140">
        <v>34.015999999999998</v>
      </c>
      <c r="J55" s="247">
        <f t="shared" si="21"/>
        <v>2.579272876356543E-3</v>
      </c>
      <c r="K55" s="215">
        <f t="shared" si="22"/>
        <v>2.0490930552455747E-3</v>
      </c>
      <c r="L55" s="52">
        <f t="shared" si="29"/>
        <v>-0.27540739162850147</v>
      </c>
      <c r="N55" s="27">
        <f t="shared" ref="N55" si="42">(H55/B55)*10</f>
        <v>2.4385746195002858</v>
      </c>
      <c r="O55" s="152">
        <f t="shared" ref="O55" si="43">(I55/C55)*10</f>
        <v>3.344410579097433</v>
      </c>
      <c r="P55" s="52">
        <f t="shared" ref="P55" si="44">(O55-N55)/N55</f>
        <v>0.3714612431186427</v>
      </c>
    </row>
    <row r="56" spans="1:16" ht="20.100000000000001" customHeight="1" x14ac:dyDescent="0.25">
      <c r="A56" s="38" t="s">
        <v>217</v>
      </c>
      <c r="B56" s="19">
        <v>9.43</v>
      </c>
      <c r="C56" s="140">
        <v>79.850000000000009</v>
      </c>
      <c r="D56" s="247">
        <f t="shared" si="19"/>
        <v>1.2672665061462423E-4</v>
      </c>
      <c r="E56" s="215">
        <f t="shared" si="20"/>
        <v>1.1252101754510566E-3</v>
      </c>
      <c r="F56" s="52">
        <f t="shared" ref="F56:F59" si="45">(C56-B56)/B56</f>
        <v>7.4676564156945933</v>
      </c>
      <c r="H56" s="19">
        <v>1.7610000000000001</v>
      </c>
      <c r="I56" s="140">
        <v>21.285999999999998</v>
      </c>
      <c r="J56" s="247">
        <f t="shared" si="21"/>
        <v>9.6753637986236499E-5</v>
      </c>
      <c r="K56" s="215">
        <f t="shared" si="22"/>
        <v>1.2822493759982745E-3</v>
      </c>
      <c r="L56" s="52">
        <f t="shared" ref="L56:L59" si="46">(I56-H56)/H56</f>
        <v>11.087450312322542</v>
      </c>
      <c r="N56" s="27">
        <f t="shared" si="23"/>
        <v>1.8674443266171794</v>
      </c>
      <c r="O56" s="152">
        <f t="shared" si="24"/>
        <v>2.6657482780212893</v>
      </c>
      <c r="P56" s="52">
        <f t="shared" ref="P56" si="47">(O56-N56)/N56</f>
        <v>0.42748473945149096</v>
      </c>
    </row>
    <row r="57" spans="1:16" ht="20.100000000000001" customHeight="1" x14ac:dyDescent="0.25">
      <c r="A57" s="38" t="s">
        <v>190</v>
      </c>
      <c r="B57" s="19">
        <v>24.25</v>
      </c>
      <c r="C57" s="140">
        <v>58.1</v>
      </c>
      <c r="D57" s="247">
        <f t="shared" si="19"/>
        <v>3.2588772825075697E-4</v>
      </c>
      <c r="E57" s="215">
        <f t="shared" si="20"/>
        <v>8.1871898802387459E-4</v>
      </c>
      <c r="F57" s="52">
        <f t="shared" si="45"/>
        <v>1.395876288659794</v>
      </c>
      <c r="H57" s="19">
        <v>10.911</v>
      </c>
      <c r="I57" s="140">
        <v>15.536</v>
      </c>
      <c r="J57" s="247">
        <f t="shared" si="21"/>
        <v>5.9947696994197975E-4</v>
      </c>
      <c r="K57" s="215">
        <f t="shared" si="22"/>
        <v>9.3587457979466275E-4</v>
      </c>
      <c r="L57" s="52">
        <f t="shared" si="46"/>
        <v>0.42388415360645221</v>
      </c>
      <c r="N57" s="27">
        <f t="shared" ref="N57:N59" si="48">(H57/B57)*10</f>
        <v>4.4993814432989687</v>
      </c>
      <c r="O57" s="152">
        <f t="shared" ref="O57:O59" si="49">(I57/C57)*10</f>
        <v>2.6740103270223754</v>
      </c>
      <c r="P57" s="52">
        <f t="shared" ref="P57:P59" si="50">(O57-N57)/N57</f>
        <v>-0.4056937913088387</v>
      </c>
    </row>
    <row r="58" spans="1:16" ht="20.100000000000001" customHeight="1" x14ac:dyDescent="0.25">
      <c r="A58" s="38" t="s">
        <v>196</v>
      </c>
      <c r="B58" s="19">
        <v>1.06</v>
      </c>
      <c r="C58" s="140">
        <v>41.23</v>
      </c>
      <c r="D58" s="247">
        <f t="shared" si="19"/>
        <v>1.4244989358589789E-5</v>
      </c>
      <c r="E58" s="215">
        <f t="shared" si="20"/>
        <v>5.8099455897115911E-4</v>
      </c>
      <c r="F58" s="52">
        <f t="shared" si="45"/>
        <v>37.896226415094333</v>
      </c>
      <c r="H58" s="19">
        <v>0.91100000000000003</v>
      </c>
      <c r="I58" s="140">
        <v>15.178999999999998</v>
      </c>
      <c r="J58" s="247">
        <f t="shared" si="21"/>
        <v>5.0052563432970725E-5</v>
      </c>
      <c r="K58" s="215">
        <f t="shared" si="22"/>
        <v>9.1436922288254288E-4</v>
      </c>
      <c r="L58" s="52">
        <f t="shared" si="46"/>
        <v>15.66190998902305</v>
      </c>
      <c r="N58" s="27">
        <f t="shared" ref="N58" si="51">(H58/B58)*10</f>
        <v>8.5943396226415096</v>
      </c>
      <c r="O58" s="152">
        <f t="shared" ref="O58" si="52">(I58/C58)*10</f>
        <v>3.6815425660926508</v>
      </c>
      <c r="P58" s="52">
        <f t="shared" ref="P58" si="53">(O58-N58)/N58</f>
        <v>-0.57163171020217241</v>
      </c>
    </row>
    <row r="59" spans="1:16" ht="20.100000000000001" customHeight="1" x14ac:dyDescent="0.25">
      <c r="A59" s="38" t="s">
        <v>197</v>
      </c>
      <c r="B59" s="19">
        <v>4.72</v>
      </c>
      <c r="C59" s="140">
        <v>49.07</v>
      </c>
      <c r="D59" s="247">
        <f t="shared" si="19"/>
        <v>6.3430518653343208E-5</v>
      </c>
      <c r="E59" s="215">
        <f t="shared" si="20"/>
        <v>6.9147230193341701E-4</v>
      </c>
      <c r="F59" s="52">
        <f t="shared" si="45"/>
        <v>9.3961864406779672</v>
      </c>
      <c r="H59" s="19">
        <v>1.9019999999999999</v>
      </c>
      <c r="I59" s="140">
        <v>13.106999999999999</v>
      </c>
      <c r="J59" s="247">
        <f t="shared" si="21"/>
        <v>1.0450052211801352E-4</v>
      </c>
      <c r="K59" s="215">
        <f t="shared" si="22"/>
        <v>7.8955381805925881E-4</v>
      </c>
      <c r="L59" s="52">
        <f t="shared" si="46"/>
        <v>5.8911671924290223</v>
      </c>
      <c r="N59" s="27">
        <f t="shared" si="48"/>
        <v>4.0296610169491522</v>
      </c>
      <c r="O59" s="152">
        <f t="shared" si="49"/>
        <v>2.6710821275728547</v>
      </c>
      <c r="P59" s="52">
        <f t="shared" si="50"/>
        <v>-0.33714470861493823</v>
      </c>
    </row>
    <row r="60" spans="1:16" ht="20.100000000000001" customHeight="1" x14ac:dyDescent="0.25">
      <c r="A60" s="38" t="s">
        <v>189</v>
      </c>
      <c r="B60" s="19">
        <v>22.580000000000002</v>
      </c>
      <c r="C60" s="140">
        <v>16.61</v>
      </c>
      <c r="D60" s="247">
        <f t="shared" si="19"/>
        <v>3.0344515067637492E-4</v>
      </c>
      <c r="E60" s="215">
        <f t="shared" si="20"/>
        <v>2.3406062635243643E-4</v>
      </c>
      <c r="F60" s="52">
        <f t="shared" ref="F60:F61" si="54">(C60-B60)/B60</f>
        <v>-0.26439326837909666</v>
      </c>
      <c r="H60" s="19">
        <v>10.827</v>
      </c>
      <c r="I60" s="140">
        <v>6.6959999999999997</v>
      </c>
      <c r="J60" s="247">
        <f t="shared" si="21"/>
        <v>5.9486180492730409E-4</v>
      </c>
      <c r="K60" s="215">
        <f t="shared" si="22"/>
        <v>4.0336098006597978E-4</v>
      </c>
      <c r="L60" s="52">
        <f t="shared" ref="L60:L61" si="55">(I60-H60)/H60</f>
        <v>-0.38154613466334164</v>
      </c>
      <c r="N60" s="27">
        <f t="shared" ref="N60:N61" si="56">(H60/B60)*10</f>
        <v>4.7949512843224094</v>
      </c>
      <c r="O60" s="152"/>
      <c r="P60" s="52">
        <f t="shared" ref="P60:P61" si="57">(O60-N60)/N60</f>
        <v>-1</v>
      </c>
    </row>
    <row r="61" spans="1:16" ht="20.100000000000001" customHeight="1" thickBot="1" x14ac:dyDescent="0.3">
      <c r="A61" s="8" t="s">
        <v>17</v>
      </c>
      <c r="B61" s="19">
        <f>B62-SUM(B39:B60)</f>
        <v>62.559999999997672</v>
      </c>
      <c r="C61" s="140">
        <f>C62-SUM(C39:C60)</f>
        <v>37.11999999996624</v>
      </c>
      <c r="D61" s="247">
        <f t="shared" si="19"/>
        <v>8.4072314554089057E-4</v>
      </c>
      <c r="E61" s="215">
        <f t="shared" si="20"/>
        <v>5.230782932085815E-4</v>
      </c>
      <c r="F61" s="52">
        <f t="shared" si="54"/>
        <v>-0.40664961636880403</v>
      </c>
      <c r="H61" s="19">
        <f>H62-SUM(H39:H60)</f>
        <v>15.38300000000163</v>
      </c>
      <c r="I61" s="140">
        <f>I62-SUM(I39:I60)</f>
        <v>10.865000000005239</v>
      </c>
      <c r="J61" s="247">
        <f t="shared" si="21"/>
        <v>8.4517956453289812E-4</v>
      </c>
      <c r="K61" s="215">
        <f t="shared" si="22"/>
        <v>6.5449776708766181E-4</v>
      </c>
      <c r="L61" s="52">
        <f t="shared" si="55"/>
        <v>-0.29370083858778601</v>
      </c>
      <c r="N61" s="27">
        <f t="shared" si="56"/>
        <v>2.4589194373405054</v>
      </c>
      <c r="O61" s="152">
        <f t="shared" ref="O61" si="58">(I61/C61)*10</f>
        <v>2.9269935344868321</v>
      </c>
      <c r="P61" s="52">
        <f t="shared" si="57"/>
        <v>0.19035763841558864</v>
      </c>
    </row>
    <row r="62" spans="1:16" ht="26.25" customHeight="1" thickBot="1" x14ac:dyDescent="0.3">
      <c r="A62" s="12" t="s">
        <v>18</v>
      </c>
      <c r="B62" s="17">
        <v>74412.13</v>
      </c>
      <c r="C62" s="145">
        <v>70964.51999999999</v>
      </c>
      <c r="D62" s="253">
        <f>SUM(D39:D61)</f>
        <v>0.99999999999999967</v>
      </c>
      <c r="E62" s="254">
        <f>SUM(E39:E61)</f>
        <v>0.99999999999999978</v>
      </c>
      <c r="F62" s="57">
        <f t="shared" si="25"/>
        <v>-4.6331290342045243E-2</v>
      </c>
      <c r="G62" s="1"/>
      <c r="H62" s="17">
        <v>18200.865999999998</v>
      </c>
      <c r="I62" s="145">
        <v>16600.515000000003</v>
      </c>
      <c r="J62" s="253">
        <f>SUM(J39:J61)</f>
        <v>0.99999999999999989</v>
      </c>
      <c r="K62" s="254">
        <f>SUM(K39:K61)</f>
        <v>1</v>
      </c>
      <c r="L62" s="57">
        <f t="shared" si="26"/>
        <v>-8.792718983810964E-2</v>
      </c>
      <c r="M62" s="1"/>
      <c r="N62" s="29">
        <f t="shared" si="23"/>
        <v>2.4459541744067796</v>
      </c>
      <c r="O62" s="146">
        <f t="shared" si="24"/>
        <v>2.3392696801162054</v>
      </c>
      <c r="P62" s="57">
        <f t="shared" si="8"/>
        <v>-4.3616718337108083E-2</v>
      </c>
    </row>
    <row r="64" spans="1:16" ht="15.75" thickBot="1" x14ac:dyDescent="0.3"/>
    <row r="65" spans="1:16" x14ac:dyDescent="0.25">
      <c r="A65" s="365" t="s">
        <v>15</v>
      </c>
      <c r="B65" s="353" t="s">
        <v>1</v>
      </c>
      <c r="C65" s="351"/>
      <c r="D65" s="353" t="s">
        <v>104</v>
      </c>
      <c r="E65" s="351"/>
      <c r="F65" s="130" t="s">
        <v>0</v>
      </c>
      <c r="H65" s="363" t="s">
        <v>19</v>
      </c>
      <c r="I65" s="364"/>
      <c r="J65" s="353" t="s">
        <v>104</v>
      </c>
      <c r="K65" s="354"/>
      <c r="L65" s="130" t="s">
        <v>0</v>
      </c>
      <c r="N65" s="361" t="s">
        <v>22</v>
      </c>
      <c r="O65" s="351"/>
      <c r="P65" s="130" t="s">
        <v>0</v>
      </c>
    </row>
    <row r="66" spans="1:16" x14ac:dyDescent="0.25">
      <c r="A66" s="366"/>
      <c r="B66" s="356" t="str">
        <f>B5</f>
        <v>jan-mar</v>
      </c>
      <c r="C66" s="358"/>
      <c r="D66" s="356" t="str">
        <f>B5</f>
        <v>jan-mar</v>
      </c>
      <c r="E66" s="358"/>
      <c r="F66" s="131" t="str">
        <f>F37</f>
        <v>2024/2023</v>
      </c>
      <c r="H66" s="359" t="str">
        <f>B5</f>
        <v>jan-mar</v>
      </c>
      <c r="I66" s="358"/>
      <c r="J66" s="356" t="str">
        <f>B5</f>
        <v>jan-mar</v>
      </c>
      <c r="K66" s="357"/>
      <c r="L66" s="131" t="str">
        <f>L37</f>
        <v>2024/2023</v>
      </c>
      <c r="N66" s="359" t="str">
        <f>B5</f>
        <v>jan-mar</v>
      </c>
      <c r="O66" s="357"/>
      <c r="P66" s="131" t="str">
        <f>P37</f>
        <v>2024/2023</v>
      </c>
    </row>
    <row r="67" spans="1:16" ht="19.5" customHeight="1" thickBot="1" x14ac:dyDescent="0.3">
      <c r="A67" s="367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166</v>
      </c>
      <c r="B68" s="39">
        <v>20206.39</v>
      </c>
      <c r="C68" s="147">
        <v>23658.11</v>
      </c>
      <c r="D68" s="247">
        <f>B68/$B$96</f>
        <v>0.19165334765157099</v>
      </c>
      <c r="E68" s="246">
        <f>C68/$C$96</f>
        <v>0.21929851312814089</v>
      </c>
      <c r="F68" s="61">
        <f t="shared" ref="F68:F76" si="59">(C68-B68)/B68</f>
        <v>0.17082319008986768</v>
      </c>
      <c r="H68" s="19">
        <v>5402.7380000000003</v>
      </c>
      <c r="I68" s="147">
        <v>6313.0470000000005</v>
      </c>
      <c r="J68" s="261">
        <f>H68/$H$96</f>
        <v>0.18850936605165139</v>
      </c>
      <c r="K68" s="246">
        <f>I68/$I$96</f>
        <v>0.21414618908272329</v>
      </c>
      <c r="L68" s="61">
        <f t="shared" ref="L68:L76" si="60">(I68-H68)/H68</f>
        <v>0.16849030991323291</v>
      </c>
      <c r="N68" s="41">
        <f t="shared" ref="N68:N96" si="61">(H68/B68)*10</f>
        <v>2.6737769586749538</v>
      </c>
      <c r="O68" s="149">
        <f t="shared" ref="O68:O96" si="62">(I68/C68)*10</f>
        <v>2.6684494238973446</v>
      </c>
      <c r="P68" s="61">
        <f t="shared" si="8"/>
        <v>-1.992512786200887E-3</v>
      </c>
    </row>
    <row r="69" spans="1:16" ht="20.100000000000001" customHeight="1" x14ac:dyDescent="0.25">
      <c r="A69" s="38" t="s">
        <v>165</v>
      </c>
      <c r="B69" s="19">
        <v>20537.749999999993</v>
      </c>
      <c r="C69" s="140">
        <v>17259.999999999996</v>
      </c>
      <c r="D69" s="247">
        <f t="shared" ref="D69:D95" si="63">B69/$B$96</f>
        <v>0.19479622736822616</v>
      </c>
      <c r="E69" s="215">
        <f t="shared" ref="E69:E95" si="64">C69/$C$96</f>
        <v>0.15999132376135333</v>
      </c>
      <c r="F69" s="52">
        <f t="shared" si="59"/>
        <v>-0.15959635305717509</v>
      </c>
      <c r="H69" s="19">
        <v>5411.9700000000012</v>
      </c>
      <c r="I69" s="140">
        <v>4626.5760000000009</v>
      </c>
      <c r="J69" s="262">
        <f t="shared" ref="J69:J95" si="65">H69/$H$96</f>
        <v>0.18883148392362464</v>
      </c>
      <c r="K69" s="215">
        <f t="shared" ref="K69:K96" si="66">I69/$I$96</f>
        <v>0.15693905318645493</v>
      </c>
      <c r="L69" s="52">
        <f t="shared" si="60"/>
        <v>-0.1451216470157817</v>
      </c>
      <c r="N69" s="40">
        <f t="shared" si="61"/>
        <v>2.6351328650898971</v>
      </c>
      <c r="O69" s="143">
        <f t="shared" si="62"/>
        <v>2.6805191193511018</v>
      </c>
      <c r="P69" s="52">
        <f t="shared" si="8"/>
        <v>1.722351645432358E-2</v>
      </c>
    </row>
    <row r="70" spans="1:16" ht="20.100000000000001" customHeight="1" x14ac:dyDescent="0.25">
      <c r="A70" s="38" t="s">
        <v>167</v>
      </c>
      <c r="B70" s="19">
        <v>17815.920000000002</v>
      </c>
      <c r="C70" s="140">
        <v>17190.060000000001</v>
      </c>
      <c r="D70" s="247">
        <f t="shared" si="63"/>
        <v>0.16898024384823698</v>
      </c>
      <c r="E70" s="215">
        <f t="shared" si="64"/>
        <v>0.15934301592914776</v>
      </c>
      <c r="F70" s="52">
        <f t="shared" si="59"/>
        <v>-3.5129255183004894E-2</v>
      </c>
      <c r="H70" s="19">
        <v>4447.0360000000001</v>
      </c>
      <c r="I70" s="140">
        <v>4396.0090000000009</v>
      </c>
      <c r="J70" s="262">
        <f t="shared" si="65"/>
        <v>0.15516353692680851</v>
      </c>
      <c r="K70" s="215">
        <f t="shared" si="66"/>
        <v>0.14911794170443424</v>
      </c>
      <c r="L70" s="52">
        <f t="shared" si="60"/>
        <v>-1.1474384286522334E-2</v>
      </c>
      <c r="N70" s="40">
        <f t="shared" si="61"/>
        <v>2.4961023623815102</v>
      </c>
      <c r="O70" s="143">
        <f t="shared" si="62"/>
        <v>2.557297065862481</v>
      </c>
      <c r="P70" s="52">
        <f t="shared" si="8"/>
        <v>2.4516103347054018E-2</v>
      </c>
    </row>
    <row r="71" spans="1:16" ht="20.100000000000001" customHeight="1" x14ac:dyDescent="0.25">
      <c r="A71" s="38" t="s">
        <v>168</v>
      </c>
      <c r="B71" s="19">
        <v>8816.3399999999983</v>
      </c>
      <c r="C71" s="140">
        <v>9705.02</v>
      </c>
      <c r="D71" s="247">
        <f t="shared" si="63"/>
        <v>8.3621125546643971E-2</v>
      </c>
      <c r="E71" s="215">
        <f t="shared" si="64"/>
        <v>8.9960544433975068E-2</v>
      </c>
      <c r="F71" s="52">
        <f t="shared" si="59"/>
        <v>0.10079919785307762</v>
      </c>
      <c r="H71" s="19">
        <v>2680.9079999999999</v>
      </c>
      <c r="I71" s="140">
        <v>3204.1779999999999</v>
      </c>
      <c r="J71" s="262">
        <f t="shared" si="65"/>
        <v>9.354076905502369E-2</v>
      </c>
      <c r="K71" s="215">
        <f t="shared" si="66"/>
        <v>0.10868959281353395</v>
      </c>
      <c r="L71" s="52">
        <f t="shared" si="60"/>
        <v>0.19518387053938441</v>
      </c>
      <c r="N71" s="40">
        <f t="shared" si="61"/>
        <v>3.0408400764943284</v>
      </c>
      <c r="O71" s="143">
        <f t="shared" si="62"/>
        <v>3.3015676423129472</v>
      </c>
      <c r="P71" s="52">
        <f t="shared" si="8"/>
        <v>8.5741952638036106E-2</v>
      </c>
    </row>
    <row r="72" spans="1:16" ht="20.100000000000001" customHeight="1" x14ac:dyDescent="0.25">
      <c r="A72" s="38" t="s">
        <v>173</v>
      </c>
      <c r="B72" s="19">
        <v>3927.6400000000003</v>
      </c>
      <c r="C72" s="140">
        <v>9975.83</v>
      </c>
      <c r="D72" s="247">
        <f t="shared" si="63"/>
        <v>3.7252837066404067E-2</v>
      </c>
      <c r="E72" s="215">
        <f t="shared" si="64"/>
        <v>9.2470813865482143E-2</v>
      </c>
      <c r="F72" s="52">
        <f t="shared" si="59"/>
        <v>1.5399043700542818</v>
      </c>
      <c r="H72" s="19">
        <v>957.30200000000002</v>
      </c>
      <c r="I72" s="140">
        <v>2067.0429999999997</v>
      </c>
      <c r="J72" s="262">
        <f t="shared" si="65"/>
        <v>3.3401655445808767E-2</v>
      </c>
      <c r="K72" s="215">
        <f t="shared" si="66"/>
        <v>7.0116598390621759E-2</v>
      </c>
      <c r="L72" s="52">
        <f t="shared" si="60"/>
        <v>1.1592381505522809</v>
      </c>
      <c r="N72" s="40">
        <f t="shared" si="61"/>
        <v>2.437346599993889</v>
      </c>
      <c r="O72" s="143">
        <f t="shared" si="62"/>
        <v>2.0720511476238066</v>
      </c>
      <c r="P72" s="52">
        <f t="shared" ref="P72:P76" si="67">(O72-N72)/N72</f>
        <v>-0.14987423305778436</v>
      </c>
    </row>
    <row r="73" spans="1:16" ht="20.100000000000001" customHeight="1" x14ac:dyDescent="0.25">
      <c r="A73" s="38" t="s">
        <v>174</v>
      </c>
      <c r="B73" s="19">
        <v>5432.34</v>
      </c>
      <c r="C73" s="140">
        <v>4245.7999999999993</v>
      </c>
      <c r="D73" s="247">
        <f t="shared" si="63"/>
        <v>5.1524599227350122E-2</v>
      </c>
      <c r="E73" s="215">
        <f t="shared" si="64"/>
        <v>3.9356382527575555E-2</v>
      </c>
      <c r="F73" s="52">
        <f t="shared" si="59"/>
        <v>-0.21842152737126189</v>
      </c>
      <c r="H73" s="19">
        <v>2115.4690000000001</v>
      </c>
      <c r="I73" s="140">
        <v>1544.867</v>
      </c>
      <c r="J73" s="262">
        <f t="shared" si="65"/>
        <v>7.3811782117126704E-2</v>
      </c>
      <c r="K73" s="215">
        <f t="shared" si="66"/>
        <v>5.2403756963897062E-2</v>
      </c>
      <c r="L73" s="52">
        <f t="shared" si="60"/>
        <v>-0.26972836756293761</v>
      </c>
      <c r="N73" s="40">
        <f t="shared" ref="N73" si="68">(H73/B73)*10</f>
        <v>3.894213175169448</v>
      </c>
      <c r="O73" s="143">
        <f t="shared" ref="O73" si="69">(I73/C73)*10</f>
        <v>3.6385769466296107</v>
      </c>
      <c r="P73" s="52">
        <f t="shared" ref="P73" si="70">(O73-N73)/N73</f>
        <v>-6.5645155270349018E-2</v>
      </c>
    </row>
    <row r="74" spans="1:16" ht="20.100000000000001" customHeight="1" x14ac:dyDescent="0.25">
      <c r="A74" s="38" t="s">
        <v>181</v>
      </c>
      <c r="B74" s="19">
        <v>6325.2999999999993</v>
      </c>
      <c r="C74" s="140">
        <v>5789.9000000000005</v>
      </c>
      <c r="D74" s="247">
        <f t="shared" si="63"/>
        <v>5.9994136503377496E-2</v>
      </c>
      <c r="E74" s="215">
        <f t="shared" si="64"/>
        <v>5.3669395448775199E-2</v>
      </c>
      <c r="F74" s="52">
        <f t="shared" si="59"/>
        <v>-8.4644206598896307E-2</v>
      </c>
      <c r="H74" s="19">
        <v>1469.3029999999999</v>
      </c>
      <c r="I74" s="140">
        <v>1304.8549999999998</v>
      </c>
      <c r="J74" s="262">
        <f t="shared" si="65"/>
        <v>5.126611304634604E-2</v>
      </c>
      <c r="K74" s="215">
        <f t="shared" si="66"/>
        <v>4.4262259659327237E-2</v>
      </c>
      <c r="L74" s="52">
        <f t="shared" si="60"/>
        <v>-0.11192245574942684</v>
      </c>
      <c r="N74" s="40">
        <f t="shared" si="61"/>
        <v>2.322898518647337</v>
      </c>
      <c r="O74" s="143">
        <f t="shared" si="62"/>
        <v>2.2536745021502957</v>
      </c>
      <c r="P74" s="52">
        <f t="shared" si="67"/>
        <v>-2.9800706290583696E-2</v>
      </c>
    </row>
    <row r="75" spans="1:16" ht="20.100000000000001" customHeight="1" x14ac:dyDescent="0.25">
      <c r="A75" s="38" t="s">
        <v>175</v>
      </c>
      <c r="B75" s="19">
        <v>6788.86</v>
      </c>
      <c r="C75" s="140">
        <v>2983.91</v>
      </c>
      <c r="D75" s="247">
        <f t="shared" si="63"/>
        <v>6.4390905339243895E-2</v>
      </c>
      <c r="E75" s="215">
        <f t="shared" si="64"/>
        <v>2.765931117524565E-2</v>
      </c>
      <c r="F75" s="52">
        <f t="shared" si="59"/>
        <v>-0.56046965175301888</v>
      </c>
      <c r="H75" s="19">
        <v>1718.4459999999999</v>
      </c>
      <c r="I75" s="140">
        <v>886.70600000000002</v>
      </c>
      <c r="J75" s="262">
        <f t="shared" si="65"/>
        <v>5.9959073724099907E-2</v>
      </c>
      <c r="K75" s="215">
        <f t="shared" si="66"/>
        <v>3.0078139880280508E-2</v>
      </c>
      <c r="L75" s="52">
        <f t="shared" si="60"/>
        <v>-0.48400706219456413</v>
      </c>
      <c r="N75" s="40">
        <f t="shared" si="61"/>
        <v>2.5312732918339753</v>
      </c>
      <c r="O75" s="143">
        <f t="shared" si="62"/>
        <v>2.9716244792905955</v>
      </c>
      <c r="P75" s="52">
        <f t="shared" si="67"/>
        <v>0.17396430044800651</v>
      </c>
    </row>
    <row r="76" spans="1:16" ht="20.100000000000001" customHeight="1" x14ac:dyDescent="0.25">
      <c r="A76" s="38" t="s">
        <v>186</v>
      </c>
      <c r="B76" s="19">
        <v>1686.17</v>
      </c>
      <c r="C76" s="140">
        <v>2348.86</v>
      </c>
      <c r="D76" s="247">
        <f t="shared" si="63"/>
        <v>1.59929668391855E-2</v>
      </c>
      <c r="E76" s="215">
        <f t="shared" si="64"/>
        <v>2.177272426014441E-2</v>
      </c>
      <c r="F76" s="52">
        <f t="shared" si="59"/>
        <v>0.39301493918169583</v>
      </c>
      <c r="H76" s="19">
        <v>578.26299999999992</v>
      </c>
      <c r="I76" s="140">
        <v>759.03599999999994</v>
      </c>
      <c r="J76" s="262">
        <f t="shared" si="65"/>
        <v>2.017643490043864E-2</v>
      </c>
      <c r="K76" s="215">
        <f t="shared" si="66"/>
        <v>2.5747419079343768E-2</v>
      </c>
      <c r="L76" s="52">
        <f t="shared" si="60"/>
        <v>0.3126138106709232</v>
      </c>
      <c r="N76" s="40">
        <f t="shared" si="61"/>
        <v>3.4294466157030423</v>
      </c>
      <c r="O76" s="143">
        <f t="shared" si="62"/>
        <v>3.2315080507139631</v>
      </c>
      <c r="P76" s="52">
        <f t="shared" si="67"/>
        <v>-5.7717348356653604E-2</v>
      </c>
    </row>
    <row r="77" spans="1:16" ht="20.100000000000001" customHeight="1" x14ac:dyDescent="0.25">
      <c r="A77" s="38" t="s">
        <v>203</v>
      </c>
      <c r="B77" s="19">
        <v>1133.78</v>
      </c>
      <c r="C77" s="140">
        <v>2186.3399999999997</v>
      </c>
      <c r="D77" s="247">
        <f t="shared" si="63"/>
        <v>1.0753664187437647E-2</v>
      </c>
      <c r="E77" s="215">
        <f t="shared" si="64"/>
        <v>2.026624743872522E-2</v>
      </c>
      <c r="F77" s="52">
        <f t="shared" ref="F77:F80" si="71">(C77-B77)/B77</f>
        <v>0.92836352731570471</v>
      </c>
      <c r="H77" s="19">
        <v>190.613</v>
      </c>
      <c r="I77" s="140">
        <v>495.84300000000002</v>
      </c>
      <c r="J77" s="262">
        <f t="shared" si="65"/>
        <v>6.6507640739201911E-3</v>
      </c>
      <c r="K77" s="215">
        <f t="shared" si="66"/>
        <v>1.681959422024654E-2</v>
      </c>
      <c r="L77" s="52">
        <f t="shared" ref="L77:L80" si="72">(I77-H77)/H77</f>
        <v>1.6013073609879704</v>
      </c>
      <c r="N77" s="40">
        <f t="shared" si="61"/>
        <v>1.6812168145495598</v>
      </c>
      <c r="O77" s="143">
        <f t="shared" si="62"/>
        <v>2.2679134992727574</v>
      </c>
      <c r="P77" s="52">
        <f t="shared" ref="P77:P80" si="73">(O77-N77)/N77</f>
        <v>0.34897145903242011</v>
      </c>
    </row>
    <row r="78" spans="1:16" ht="20.100000000000001" customHeight="1" x14ac:dyDescent="0.25">
      <c r="A78" s="38" t="s">
        <v>185</v>
      </c>
      <c r="B78" s="19">
        <v>1299.52</v>
      </c>
      <c r="C78" s="140">
        <v>780.58</v>
      </c>
      <c r="D78" s="247">
        <f t="shared" si="63"/>
        <v>1.2325673133111335E-2</v>
      </c>
      <c r="E78" s="215">
        <f t="shared" si="64"/>
        <v>7.2355751739071389E-3</v>
      </c>
      <c r="F78" s="52">
        <f t="shared" si="71"/>
        <v>-0.39933206106870223</v>
      </c>
      <c r="H78" s="19">
        <v>409.06700000000001</v>
      </c>
      <c r="I78" s="140">
        <v>403.60599999999999</v>
      </c>
      <c r="J78" s="262">
        <f t="shared" si="65"/>
        <v>1.4272941024097574E-2</v>
      </c>
      <c r="K78" s="215">
        <f t="shared" si="66"/>
        <v>1.3690803631102637E-2</v>
      </c>
      <c r="L78" s="52">
        <f t="shared" si="72"/>
        <v>-1.334989133809379E-2</v>
      </c>
      <c r="N78" s="40">
        <f t="shared" si="61"/>
        <v>3.1478315070179756</v>
      </c>
      <c r="O78" s="143">
        <f t="shared" si="62"/>
        <v>5.1705910989264394</v>
      </c>
      <c r="P78" s="52">
        <f t="shared" si="73"/>
        <v>0.64258826668415858</v>
      </c>
    </row>
    <row r="79" spans="1:16" ht="20.100000000000001" customHeight="1" x14ac:dyDescent="0.25">
      <c r="A79" s="38" t="s">
        <v>206</v>
      </c>
      <c r="B79" s="19">
        <v>957.50000000000011</v>
      </c>
      <c r="C79" s="140">
        <v>1384.24</v>
      </c>
      <c r="D79" s="247">
        <f t="shared" si="63"/>
        <v>9.0816855646347148E-3</v>
      </c>
      <c r="E79" s="215">
        <f t="shared" si="64"/>
        <v>1.2831192931831738E-2</v>
      </c>
      <c r="F79" s="52">
        <f t="shared" si="71"/>
        <v>0.44568146214099202</v>
      </c>
      <c r="H79" s="19">
        <v>288.49700000000001</v>
      </c>
      <c r="I79" s="140">
        <v>386.76399999999995</v>
      </c>
      <c r="J79" s="262">
        <f t="shared" si="65"/>
        <v>1.0066078824811284E-2</v>
      </c>
      <c r="K79" s="215">
        <f t="shared" si="66"/>
        <v>1.3119502622804863E-2</v>
      </c>
      <c r="L79" s="52">
        <f t="shared" si="72"/>
        <v>0.34061706014273957</v>
      </c>
      <c r="N79" s="40">
        <f t="shared" si="61"/>
        <v>3.0130234986945172</v>
      </c>
      <c r="O79" s="143">
        <f t="shared" si="62"/>
        <v>2.7940530543836322</v>
      </c>
      <c r="P79" s="52">
        <f t="shared" si="73"/>
        <v>-7.2674655343962835E-2</v>
      </c>
    </row>
    <row r="80" spans="1:16" ht="20.100000000000001" customHeight="1" x14ac:dyDescent="0.25">
      <c r="A80" s="38" t="s">
        <v>200</v>
      </c>
      <c r="B80" s="19">
        <v>991.34999999999991</v>
      </c>
      <c r="C80" s="140">
        <v>1527.13</v>
      </c>
      <c r="D80" s="247">
        <f t="shared" si="63"/>
        <v>9.4027456757186673E-3</v>
      </c>
      <c r="E80" s="215">
        <f t="shared" si="64"/>
        <v>1.4155709748301019E-2</v>
      </c>
      <c r="F80" s="52">
        <f t="shared" si="71"/>
        <v>0.54045493518938847</v>
      </c>
      <c r="H80" s="19">
        <v>245.06099999999998</v>
      </c>
      <c r="I80" s="140">
        <v>357.88800000000003</v>
      </c>
      <c r="J80" s="262">
        <f t="shared" si="65"/>
        <v>8.5505337763896253E-3</v>
      </c>
      <c r="K80" s="215">
        <f t="shared" si="66"/>
        <v>1.2139993780885471E-2</v>
      </c>
      <c r="L80" s="52">
        <f t="shared" si="72"/>
        <v>0.46040373621261671</v>
      </c>
      <c r="N80" s="40">
        <f t="shared" si="61"/>
        <v>2.4719927371765773</v>
      </c>
      <c r="O80" s="143">
        <f t="shared" si="62"/>
        <v>2.3435332944804963</v>
      </c>
      <c r="P80" s="52">
        <f t="shared" si="73"/>
        <v>-5.1965946648695596E-2</v>
      </c>
    </row>
    <row r="81" spans="1:16" ht="20.100000000000001" customHeight="1" x14ac:dyDescent="0.25">
      <c r="A81" s="38" t="s">
        <v>202</v>
      </c>
      <c r="B81" s="19">
        <v>944.64</v>
      </c>
      <c r="C81" s="140">
        <v>1492.69</v>
      </c>
      <c r="D81" s="247">
        <f t="shared" si="63"/>
        <v>8.9597111767901159E-3</v>
      </c>
      <c r="E81" s="215">
        <f t="shared" si="64"/>
        <v>1.3836468659636997E-2</v>
      </c>
      <c r="F81" s="52">
        <f t="shared" ref="F81:F94" si="74">(C81-B81)/B81</f>
        <v>0.58016810636856375</v>
      </c>
      <c r="H81" s="19">
        <v>236.048</v>
      </c>
      <c r="I81" s="140">
        <v>349.16300000000001</v>
      </c>
      <c r="J81" s="262">
        <f t="shared" si="65"/>
        <v>8.2360571320986148E-3</v>
      </c>
      <c r="K81" s="215">
        <f t="shared" si="66"/>
        <v>1.1844031229086512E-2</v>
      </c>
      <c r="L81" s="52">
        <f t="shared" ref="L81:L94" si="75">(I81-H81)/H81</f>
        <v>0.47920338236290927</v>
      </c>
      <c r="N81" s="40">
        <f t="shared" si="61"/>
        <v>2.4988143631436315</v>
      </c>
      <c r="O81" s="143">
        <f t="shared" si="62"/>
        <v>2.3391528046680823</v>
      </c>
      <c r="P81" s="52">
        <f t="shared" ref="P81:P87" si="76">(O81-N81)/N81</f>
        <v>-6.3894925861834373E-2</v>
      </c>
    </row>
    <row r="82" spans="1:16" ht="20.100000000000001" customHeight="1" x14ac:dyDescent="0.25">
      <c r="A82" s="38" t="s">
        <v>198</v>
      </c>
      <c r="B82" s="19">
        <v>749.76</v>
      </c>
      <c r="C82" s="140">
        <v>1098.8899999999999</v>
      </c>
      <c r="D82" s="247">
        <f t="shared" si="63"/>
        <v>7.1113154767002851E-3</v>
      </c>
      <c r="E82" s="215">
        <f t="shared" si="64"/>
        <v>1.0186145177758609E-2</v>
      </c>
      <c r="F82" s="52">
        <f t="shared" si="74"/>
        <v>0.4656556764831411</v>
      </c>
      <c r="H82" s="19">
        <v>260.51099999999997</v>
      </c>
      <c r="I82" s="140">
        <v>336.80799999999999</v>
      </c>
      <c r="J82" s="262">
        <f t="shared" si="65"/>
        <v>9.0896066882165567E-3</v>
      </c>
      <c r="K82" s="215">
        <f t="shared" si="66"/>
        <v>1.1424934687255434E-2</v>
      </c>
      <c r="L82" s="52">
        <f t="shared" si="75"/>
        <v>0.29287438918126313</v>
      </c>
      <c r="N82" s="40">
        <f t="shared" si="61"/>
        <v>3.474591869398207</v>
      </c>
      <c r="O82" s="143">
        <f t="shared" si="62"/>
        <v>3.0649837563359394</v>
      </c>
      <c r="P82" s="52">
        <f t="shared" si="76"/>
        <v>-0.1178866838058914</v>
      </c>
    </row>
    <row r="83" spans="1:16" ht="20.100000000000001" customHeight="1" x14ac:dyDescent="0.25">
      <c r="A83" s="38" t="s">
        <v>182</v>
      </c>
      <c r="B83" s="19">
        <v>138.95000000000002</v>
      </c>
      <c r="C83" s="140">
        <v>169.04</v>
      </c>
      <c r="D83" s="247">
        <f t="shared" si="63"/>
        <v>1.3179114456459465E-3</v>
      </c>
      <c r="E83" s="215">
        <f t="shared" si="64"/>
        <v>1.5669138684020379E-3</v>
      </c>
      <c r="F83" s="52">
        <f t="shared" si="74"/>
        <v>0.21655271680460578</v>
      </c>
      <c r="H83" s="19">
        <v>267.94599999999997</v>
      </c>
      <c r="I83" s="140">
        <v>321.55200000000002</v>
      </c>
      <c r="J83" s="262">
        <f t="shared" si="65"/>
        <v>9.3490246234549552E-3</v>
      </c>
      <c r="K83" s="215">
        <f t="shared" si="66"/>
        <v>1.0907432717026792E-2</v>
      </c>
      <c r="L83" s="52">
        <f t="shared" si="75"/>
        <v>0.20006269920058542</v>
      </c>
      <c r="N83" s="40">
        <f t="shared" si="61"/>
        <v>19.283627204030221</v>
      </c>
      <c r="O83" s="143">
        <f t="shared" si="62"/>
        <v>19.022243256034077</v>
      </c>
      <c r="P83" s="52">
        <f t="shared" si="76"/>
        <v>-1.3554708625642571E-2</v>
      </c>
    </row>
    <row r="84" spans="1:16" ht="20.100000000000001" customHeight="1" x14ac:dyDescent="0.25">
      <c r="A84" s="38" t="s">
        <v>201</v>
      </c>
      <c r="B84" s="19">
        <v>479.98</v>
      </c>
      <c r="C84" s="140">
        <v>904.1</v>
      </c>
      <c r="D84" s="247">
        <f t="shared" si="63"/>
        <v>4.5525090729121361E-3</v>
      </c>
      <c r="E84" s="215">
        <f t="shared" si="64"/>
        <v>8.3805420517172411E-3</v>
      </c>
      <c r="F84" s="52">
        <f t="shared" si="74"/>
        <v>0.88362015083961831</v>
      </c>
      <c r="H84" s="19">
        <v>109.452</v>
      </c>
      <c r="I84" s="140">
        <v>214.11000000000004</v>
      </c>
      <c r="J84" s="262">
        <f t="shared" si="65"/>
        <v>3.8189390514745203E-3</v>
      </c>
      <c r="K84" s="215">
        <f t="shared" si="66"/>
        <v>7.2628701393323844E-3</v>
      </c>
      <c r="L84" s="52">
        <f t="shared" si="75"/>
        <v>0.95619997807258017</v>
      </c>
      <c r="N84" s="40">
        <f t="shared" ref="N84" si="77">(H84/B84)*10</f>
        <v>2.280345014375599</v>
      </c>
      <c r="O84" s="143">
        <f t="shared" ref="O84" si="78">(I84/C84)*10</f>
        <v>2.3682114810308601</v>
      </c>
      <c r="P84" s="52">
        <f t="shared" ref="P84" si="79">(O84-N84)/N84</f>
        <v>3.8532093214552698E-2</v>
      </c>
    </row>
    <row r="85" spans="1:16" ht="20.100000000000001" customHeight="1" x14ac:dyDescent="0.25">
      <c r="A85" s="38" t="s">
        <v>204</v>
      </c>
      <c r="B85" s="19">
        <v>767.38999999999987</v>
      </c>
      <c r="C85" s="140">
        <v>590.25</v>
      </c>
      <c r="D85" s="247">
        <f t="shared" si="63"/>
        <v>7.27853230855878E-3</v>
      </c>
      <c r="E85" s="215">
        <f t="shared" si="64"/>
        <v>5.4713139542374757E-3</v>
      </c>
      <c r="F85" s="52">
        <f t="shared" si="74"/>
        <v>-0.23083438668734269</v>
      </c>
      <c r="H85" s="19">
        <v>210.47499999999999</v>
      </c>
      <c r="I85" s="140">
        <v>178.52900000000002</v>
      </c>
      <c r="J85" s="262">
        <f t="shared" si="65"/>
        <v>7.3437780658105805E-3</v>
      </c>
      <c r="K85" s="215">
        <f t="shared" si="66"/>
        <v>6.0559195885520117E-3</v>
      </c>
      <c r="L85" s="52">
        <f t="shared" si="75"/>
        <v>-0.15178049649602077</v>
      </c>
      <c r="N85" s="40">
        <f t="shared" si="61"/>
        <v>2.7427383729264134</v>
      </c>
      <c r="O85" s="143">
        <f t="shared" si="62"/>
        <v>3.0246336298178744</v>
      </c>
      <c r="P85" s="52">
        <f t="shared" si="76"/>
        <v>0.1027787628867743</v>
      </c>
    </row>
    <row r="86" spans="1:16" ht="20.100000000000001" customHeight="1" x14ac:dyDescent="0.25">
      <c r="A86" s="38" t="s">
        <v>214</v>
      </c>
      <c r="B86" s="19">
        <v>752.18000000000006</v>
      </c>
      <c r="C86" s="140">
        <v>651.55999999999995</v>
      </c>
      <c r="D86" s="247">
        <f t="shared" si="63"/>
        <v>7.1342686663257862E-3</v>
      </c>
      <c r="E86" s="215">
        <f t="shared" si="64"/>
        <v>6.0396261245624213E-3</v>
      </c>
      <c r="F86" s="52">
        <f t="shared" si="74"/>
        <v>-0.13377117179398562</v>
      </c>
      <c r="H86" s="19">
        <v>169.2</v>
      </c>
      <c r="I86" s="140">
        <v>152.91500000000002</v>
      </c>
      <c r="J86" s="262">
        <f t="shared" si="65"/>
        <v>5.903633442143486E-3</v>
      </c>
      <c r="K86" s="215">
        <f t="shared" si="66"/>
        <v>5.1870617316146445E-3</v>
      </c>
      <c r="L86" s="52">
        <f t="shared" si="75"/>
        <v>-9.6247044917257496E-2</v>
      </c>
      <c r="N86" s="40">
        <f t="shared" si="61"/>
        <v>2.2494615650509182</v>
      </c>
      <c r="O86" s="143">
        <f t="shared" si="62"/>
        <v>2.3469058874086812</v>
      </c>
      <c r="P86" s="52">
        <f t="shared" si="76"/>
        <v>4.3318954131833454E-2</v>
      </c>
    </row>
    <row r="87" spans="1:16" ht="20.100000000000001" customHeight="1" x14ac:dyDescent="0.25">
      <c r="A87" s="38" t="s">
        <v>207</v>
      </c>
      <c r="B87" s="19">
        <v>770.27</v>
      </c>
      <c r="C87" s="140">
        <v>667.75</v>
      </c>
      <c r="D87" s="247">
        <f t="shared" si="63"/>
        <v>7.3058485011709461E-3</v>
      </c>
      <c r="E87" s="215">
        <f t="shared" si="64"/>
        <v>6.1896990985888592E-3</v>
      </c>
      <c r="F87" s="52">
        <f>(C87-B87)/B87</f>
        <v>-0.13309618705129367</v>
      </c>
      <c r="H87" s="19">
        <v>159.40299999999999</v>
      </c>
      <c r="I87" s="140">
        <v>125.453</v>
      </c>
      <c r="J87" s="262">
        <f t="shared" si="65"/>
        <v>5.5618019005791849E-3</v>
      </c>
      <c r="K87" s="215">
        <f t="shared" si="66"/>
        <v>4.2555174797518349E-3</v>
      </c>
      <c r="L87" s="52">
        <f t="shared" si="75"/>
        <v>-0.21298218979567504</v>
      </c>
      <c r="N87" s="40">
        <f t="shared" si="61"/>
        <v>2.0694431822607657</v>
      </c>
      <c r="O87" s="143">
        <f t="shared" si="62"/>
        <v>1.8787420441782103</v>
      </c>
      <c r="P87" s="52">
        <f t="shared" si="76"/>
        <v>-9.2150941720576113E-2</v>
      </c>
    </row>
    <row r="88" spans="1:16" ht="20.100000000000001" customHeight="1" x14ac:dyDescent="0.25">
      <c r="A88" s="38" t="s">
        <v>218</v>
      </c>
      <c r="B88" s="19">
        <v>95.530000000000015</v>
      </c>
      <c r="C88" s="140">
        <v>404.26</v>
      </c>
      <c r="D88" s="247">
        <f t="shared" si="63"/>
        <v>9.0608190286115345E-4</v>
      </c>
      <c r="E88" s="215">
        <f t="shared" si="64"/>
        <v>3.7472823026514896E-3</v>
      </c>
      <c r="F88" s="52">
        <f>(C88-B88)/B88</f>
        <v>3.2317596566523594</v>
      </c>
      <c r="H88" s="19">
        <v>34.61</v>
      </c>
      <c r="I88" s="140">
        <v>123.964</v>
      </c>
      <c r="J88" s="262">
        <f t="shared" ref="J88" si="80">H88/$H$96</f>
        <v>1.2075931053935345E-3</v>
      </c>
      <c r="K88" s="215">
        <f t="shared" ref="K88" si="81">I88/$I$96</f>
        <v>4.2050087989921048E-3</v>
      </c>
      <c r="L88" s="52">
        <f t="shared" si="75"/>
        <v>2.581739381681595</v>
      </c>
      <c r="N88" s="40">
        <f t="shared" ref="N88:N89" si="82">(H88/B88)*10</f>
        <v>3.6229456715168</v>
      </c>
      <c r="O88" s="143">
        <f t="shared" ref="O88:O89" si="83">(I88/C88)*10</f>
        <v>3.0664423885618168</v>
      </c>
      <c r="P88" s="52">
        <f t="shared" ref="P88:P89" si="84">(O88-N88)/N88</f>
        <v>-0.1536051968237202</v>
      </c>
    </row>
    <row r="89" spans="1:16" ht="20.100000000000001" customHeight="1" x14ac:dyDescent="0.25">
      <c r="A89" s="38" t="s">
        <v>212</v>
      </c>
      <c r="B89" s="19">
        <v>121.61999999999999</v>
      </c>
      <c r="C89" s="140">
        <v>344.02</v>
      </c>
      <c r="D89" s="247">
        <f t="shared" si="63"/>
        <v>1.1535400505178839E-3</v>
      </c>
      <c r="E89" s="215">
        <f t="shared" si="64"/>
        <v>3.1888884820614593E-3</v>
      </c>
      <c r="F89" s="52">
        <f t="shared" si="74"/>
        <v>1.8286466041769445</v>
      </c>
      <c r="H89" s="19">
        <v>52.113999999999997</v>
      </c>
      <c r="I89" s="140">
        <v>112.479</v>
      </c>
      <c r="J89" s="262">
        <f t="shared" si="65"/>
        <v>1.818333056760435E-3</v>
      </c>
      <c r="K89" s="215">
        <f t="shared" si="66"/>
        <v>3.8154237093174868E-3</v>
      </c>
      <c r="L89" s="52">
        <f t="shared" si="75"/>
        <v>1.1583259776643513</v>
      </c>
      <c r="N89" s="40">
        <f t="shared" si="82"/>
        <v>4.2849860220358496</v>
      </c>
      <c r="O89" s="143">
        <f t="shared" si="83"/>
        <v>3.2695482820766237</v>
      </c>
      <c r="P89" s="52">
        <f t="shared" si="84"/>
        <v>-0.23697574151636996</v>
      </c>
    </row>
    <row r="90" spans="1:16" ht="20.100000000000001" customHeight="1" x14ac:dyDescent="0.25">
      <c r="A90" s="38" t="s">
        <v>205</v>
      </c>
      <c r="B90" s="19">
        <v>50.93</v>
      </c>
      <c r="C90" s="140">
        <v>216.48999999999998</v>
      </c>
      <c r="D90" s="247">
        <f t="shared" si="63"/>
        <v>4.8306030893665377E-4</v>
      </c>
      <c r="E90" s="215">
        <f t="shared" si="64"/>
        <v>2.0067509664597558E-3</v>
      </c>
      <c r="F90" s="52">
        <f t="shared" si="74"/>
        <v>3.2507363047319844</v>
      </c>
      <c r="H90" s="19">
        <v>18.128999999999998</v>
      </c>
      <c r="I90" s="140">
        <v>91.820000000000007</v>
      </c>
      <c r="J90" s="262">
        <f t="shared" si="65"/>
        <v>6.3254710799420355E-4</v>
      </c>
      <c r="K90" s="215">
        <f t="shared" si="66"/>
        <v>3.1146454448344285E-3</v>
      </c>
      <c r="L90" s="52">
        <f t="shared" si="75"/>
        <v>4.0648132825859129</v>
      </c>
      <c r="N90" s="40">
        <f t="shared" ref="N90:N94" si="85">(H90/B90)*10</f>
        <v>3.5595915963086582</v>
      </c>
      <c r="O90" s="143">
        <f t="shared" ref="O90:O94" si="86">(I90/C90)*10</f>
        <v>4.2413044482424143</v>
      </c>
      <c r="P90" s="52">
        <f t="shared" ref="P90:P94" si="87">(O90-N90)/N90</f>
        <v>0.19151434469075077</v>
      </c>
    </row>
    <row r="91" spans="1:16" ht="20.100000000000001" customHeight="1" x14ac:dyDescent="0.25">
      <c r="A91" s="38" t="s">
        <v>187</v>
      </c>
      <c r="B91" s="19">
        <v>447.32</v>
      </c>
      <c r="C91" s="140">
        <v>257.33</v>
      </c>
      <c r="D91" s="247">
        <f t="shared" si="63"/>
        <v>4.2427358608589033E-3</v>
      </c>
      <c r="E91" s="215">
        <f t="shared" si="64"/>
        <v>2.3853167638186014E-3</v>
      </c>
      <c r="F91" s="52">
        <f t="shared" si="74"/>
        <v>-0.42472950013413219</v>
      </c>
      <c r="H91" s="19">
        <v>142.87099999999998</v>
      </c>
      <c r="I91" s="140">
        <v>81.995000000000005</v>
      </c>
      <c r="J91" s="262">
        <f t="shared" si="65"/>
        <v>4.9849764391990655E-3</v>
      </c>
      <c r="K91" s="215">
        <f t="shared" si="66"/>
        <v>2.7813695627227067E-3</v>
      </c>
      <c r="L91" s="52">
        <f t="shared" si="75"/>
        <v>-0.42609066920508698</v>
      </c>
      <c r="N91" s="40">
        <f t="shared" si="85"/>
        <v>3.1939327550746666</v>
      </c>
      <c r="O91" s="143">
        <f t="shared" si="86"/>
        <v>3.18637547118486</v>
      </c>
      <c r="P91" s="52">
        <f t="shared" si="87"/>
        <v>-2.3661374453795964E-3</v>
      </c>
    </row>
    <row r="92" spans="1:16" ht="20.100000000000001" customHeight="1" x14ac:dyDescent="0.25">
      <c r="A92" s="38" t="s">
        <v>215</v>
      </c>
      <c r="B92" s="19">
        <v>191.75</v>
      </c>
      <c r="C92" s="140">
        <v>121.73</v>
      </c>
      <c r="D92" s="247">
        <f t="shared" si="63"/>
        <v>1.8187083102023044E-3</v>
      </c>
      <c r="E92" s="215">
        <f t="shared" si="64"/>
        <v>1.1283744983470189E-3</v>
      </c>
      <c r="F92" s="52">
        <f t="shared" si="74"/>
        <v>-0.36516297262059971</v>
      </c>
      <c r="H92" s="19">
        <v>81.830999999999989</v>
      </c>
      <c r="I92" s="140">
        <v>58.74</v>
      </c>
      <c r="J92" s="262">
        <f t="shared" si="65"/>
        <v>2.8552022943501391E-3</v>
      </c>
      <c r="K92" s="215">
        <f t="shared" si="66"/>
        <v>1.992531838701528E-3</v>
      </c>
      <c r="L92" s="52">
        <f t="shared" si="75"/>
        <v>-0.2821791252703742</v>
      </c>
      <c r="N92" s="40">
        <f t="shared" si="85"/>
        <v>4.2675880052151234</v>
      </c>
      <c r="O92" s="143">
        <f t="shared" si="86"/>
        <v>4.8254333360716339</v>
      </c>
      <c r="P92" s="52">
        <f t="shared" si="87"/>
        <v>0.13071677260663553</v>
      </c>
    </row>
    <row r="93" spans="1:16" ht="20.100000000000001" customHeight="1" x14ac:dyDescent="0.25">
      <c r="A93" s="38" t="s">
        <v>221</v>
      </c>
      <c r="B93" s="19">
        <v>584.81999999999994</v>
      </c>
      <c r="C93" s="140">
        <v>187.48</v>
      </c>
      <c r="D93" s="247">
        <f t="shared" si="63"/>
        <v>5.5468943623077525E-3</v>
      </c>
      <c r="E93" s="215">
        <f t="shared" si="64"/>
        <v>1.7378431853289993E-3</v>
      </c>
      <c r="F93" s="52">
        <f t="shared" si="74"/>
        <v>-0.67942272836086315</v>
      </c>
      <c r="H93" s="19">
        <v>166.74600000000001</v>
      </c>
      <c r="I93" s="140">
        <v>54.716999999999999</v>
      </c>
      <c r="J93" s="262">
        <f t="shared" si="65"/>
        <v>5.8180098223620438E-3</v>
      </c>
      <c r="K93" s="215">
        <f t="shared" si="66"/>
        <v>1.8560668133849423E-3</v>
      </c>
      <c r="L93" s="52">
        <f t="shared" si="75"/>
        <v>-0.67185419740203667</v>
      </c>
      <c r="N93" s="40">
        <f t="shared" si="85"/>
        <v>2.8512362778290763</v>
      </c>
      <c r="O93" s="143">
        <f t="shared" si="86"/>
        <v>2.9185513121399613</v>
      </c>
      <c r="P93" s="52">
        <f t="shared" si="87"/>
        <v>2.3609069102522265E-2</v>
      </c>
    </row>
    <row r="94" spans="1:16" ht="20.100000000000001" customHeight="1" x14ac:dyDescent="0.25">
      <c r="A94" s="38" t="s">
        <v>216</v>
      </c>
      <c r="B94" s="19">
        <v>296.33</v>
      </c>
      <c r="C94" s="140">
        <v>190.79999999999998</v>
      </c>
      <c r="D94" s="247">
        <f t="shared" si="63"/>
        <v>2.8106275544315454E-3</v>
      </c>
      <c r="E94" s="215">
        <f t="shared" si="64"/>
        <v>1.7686178779644393E-3</v>
      </c>
      <c r="F94" s="52">
        <f t="shared" si="74"/>
        <v>-0.35612324098133841</v>
      </c>
      <c r="H94" s="19">
        <v>78.457999999999998</v>
      </c>
      <c r="I94" s="140">
        <v>54.335999999999999</v>
      </c>
      <c r="J94" s="262">
        <f t="shared" si="65"/>
        <v>2.7375134314639102E-3</v>
      </c>
      <c r="K94" s="215">
        <f t="shared" si="66"/>
        <v>1.8431428326129763E-3</v>
      </c>
      <c r="L94" s="52">
        <f t="shared" si="75"/>
        <v>-0.307451120344643</v>
      </c>
      <c r="N94" s="40">
        <f t="shared" si="85"/>
        <v>2.6476563290925661</v>
      </c>
      <c r="O94" s="143">
        <f t="shared" si="86"/>
        <v>2.847798742138365</v>
      </c>
      <c r="P94" s="52">
        <f t="shared" si="87"/>
        <v>7.5592293020293133E-2</v>
      </c>
    </row>
    <row r="95" spans="1:16" ht="20.100000000000001" customHeight="1" thickBot="1" x14ac:dyDescent="0.3">
      <c r="A95" s="8" t="s">
        <v>17</v>
      </c>
      <c r="B95" s="19">
        <f>B96-SUM(B68:B94)</f>
        <v>3121.6399999999849</v>
      </c>
      <c r="C95" s="140">
        <f>C96-SUM(C68:C94)</f>
        <v>1548.679999999993</v>
      </c>
      <c r="D95" s="247">
        <f t="shared" si="63"/>
        <v>2.9608097050638299E-2</v>
      </c>
      <c r="E95" s="215">
        <f t="shared" si="64"/>
        <v>1.4355467165859306E-2</v>
      </c>
      <c r="F95" s="52">
        <f>(C95-B95)/B95</f>
        <v>-0.50388898143283645</v>
      </c>
      <c r="H95" s="19">
        <f>H96-SUM(H68:H94)</f>
        <v>757.84899999999834</v>
      </c>
      <c r="I95" s="140">
        <f>I96-SUM(I68:I94)</f>
        <v>477.08200000000943</v>
      </c>
      <c r="J95" s="263">
        <f t="shared" si="65"/>
        <v>2.6442450948551945E-2</v>
      </c>
      <c r="K95" s="215">
        <f t="shared" si="66"/>
        <v>1.6183198411158006E-2</v>
      </c>
      <c r="L95" s="52">
        <f t="shared" ref="L95" si="88">(I95-H95)/H95</f>
        <v>-0.37047881570073921</v>
      </c>
      <c r="N95" s="40">
        <f t="shared" si="61"/>
        <v>2.4277270921695071</v>
      </c>
      <c r="O95" s="143">
        <f t="shared" si="62"/>
        <v>3.0805718418266625</v>
      </c>
      <c r="P95" s="52">
        <f t="shared" ref="P95" si="89">(O95-N95)/N95</f>
        <v>0.26891191837948686</v>
      </c>
    </row>
    <row r="96" spans="1:16" ht="26.25" customHeight="1" thickBot="1" x14ac:dyDescent="0.3">
      <c r="A96" s="12" t="s">
        <v>18</v>
      </c>
      <c r="B96" s="17">
        <v>105431.96999999997</v>
      </c>
      <c r="C96" s="145">
        <v>107880.85</v>
      </c>
      <c r="D96" s="243">
        <f>SUM(D68:D95)</f>
        <v>0.99999999999999978</v>
      </c>
      <c r="E96" s="244">
        <f>SUM(E68:E95)</f>
        <v>1</v>
      </c>
      <c r="F96" s="57">
        <f>(C96-B96)/B96</f>
        <v>2.3227110334749834E-2</v>
      </c>
      <c r="G96" s="1"/>
      <c r="H96" s="17">
        <v>28660.315999999995</v>
      </c>
      <c r="I96" s="145">
        <v>29480.081000000009</v>
      </c>
      <c r="J96" s="255">
        <f t="shared" ref="J96" si="90">H96/$H$96</f>
        <v>1</v>
      </c>
      <c r="K96" s="244">
        <f t="shared" si="66"/>
        <v>1</v>
      </c>
      <c r="L96" s="57">
        <f>(I96-H96)/H96</f>
        <v>2.8602790004130244E-2</v>
      </c>
      <c r="M96" s="1"/>
      <c r="N96" s="37">
        <f t="shared" si="61"/>
        <v>2.7183705284080344</v>
      </c>
      <c r="O96" s="150">
        <f t="shared" si="62"/>
        <v>2.7326519025387737</v>
      </c>
      <c r="P96" s="57">
        <f>(O96-N96)/N96</f>
        <v>5.2536525030319912E-3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82 J68:K82 D7:E13 J7:K1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38" t="s">
        <v>16</v>
      </c>
      <c r="B4" s="326"/>
      <c r="C4" s="326"/>
      <c r="D4" s="326"/>
      <c r="E4" s="353" t="s">
        <v>1</v>
      </c>
      <c r="F4" s="354"/>
      <c r="G4" s="351" t="s">
        <v>104</v>
      </c>
      <c r="H4" s="351"/>
      <c r="I4" s="130" t="s">
        <v>0</v>
      </c>
      <c r="K4" s="355" t="s">
        <v>19</v>
      </c>
      <c r="L4" s="351"/>
      <c r="M4" s="349" t="s">
        <v>104</v>
      </c>
      <c r="N4" s="350"/>
      <c r="O4" s="130" t="s">
        <v>0</v>
      </c>
      <c r="Q4" s="361" t="s">
        <v>22</v>
      </c>
      <c r="R4" s="351"/>
      <c r="S4" s="130" t="s">
        <v>0</v>
      </c>
    </row>
    <row r="5" spans="1:19" x14ac:dyDescent="0.25">
      <c r="A5" s="352"/>
      <c r="B5" s="327"/>
      <c r="C5" s="327"/>
      <c r="D5" s="327"/>
      <c r="E5" s="356" t="s">
        <v>158</v>
      </c>
      <c r="F5" s="357"/>
      <c r="G5" s="358" t="str">
        <f>E5</f>
        <v>jan-mar</v>
      </c>
      <c r="H5" s="358"/>
      <c r="I5" s="131" t="s">
        <v>151</v>
      </c>
      <c r="K5" s="359" t="str">
        <f>E5</f>
        <v>jan-mar</v>
      </c>
      <c r="L5" s="358"/>
      <c r="M5" s="360" t="str">
        <f>E5</f>
        <v>jan-mar</v>
      </c>
      <c r="N5" s="348"/>
      <c r="O5" s="131" t="str">
        <f>I5</f>
        <v>2024/2023</v>
      </c>
      <c r="Q5" s="359" t="str">
        <f>E5</f>
        <v>jan-mar</v>
      </c>
      <c r="R5" s="357"/>
      <c r="S5" s="131" t="str">
        <f>O5</f>
        <v>2024/2023</v>
      </c>
    </row>
    <row r="6" spans="1:19" ht="15.75" thickBot="1" x14ac:dyDescent="0.3">
      <c r="A6" s="339"/>
      <c r="B6" s="362"/>
      <c r="C6" s="362"/>
      <c r="D6" s="36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96133.83</v>
      </c>
      <c r="F7" s="145">
        <v>84256.530000000057</v>
      </c>
      <c r="G7" s="243">
        <f>E7/E15</f>
        <v>0.35066572400814416</v>
      </c>
      <c r="H7" s="244">
        <f>F7/F15</f>
        <v>0.35531222080633157</v>
      </c>
      <c r="I7" s="164">
        <f t="shared" ref="I7:I18" si="0">(F7-E7)/E7</f>
        <v>-0.12354963908126769</v>
      </c>
      <c r="J7" s="1"/>
      <c r="K7" s="17">
        <v>12593.007000000001</v>
      </c>
      <c r="L7" s="145">
        <v>12882.669999999993</v>
      </c>
      <c r="M7" s="243">
        <f>K7/K15</f>
        <v>0.34943738475690211</v>
      </c>
      <c r="N7" s="244">
        <f>L7/L15</f>
        <v>0.38186234557640131</v>
      </c>
      <c r="O7" s="164">
        <f t="shared" ref="O7:O18" si="1">(L7-K7)/K7</f>
        <v>2.3001893034760589E-2</v>
      </c>
      <c r="P7" s="1"/>
      <c r="Q7" s="187">
        <f t="shared" ref="Q7:Q18" si="2">(K7/E7)*10</f>
        <v>1.3099454167175073</v>
      </c>
      <c r="R7" s="188">
        <f t="shared" ref="R7:R18" si="3">(L7/F7)*10</f>
        <v>1.5289817893046374</v>
      </c>
      <c r="S7" s="55">
        <f>(R7-Q7)/Q7</f>
        <v>0.16721030494232092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36737.29</v>
      </c>
      <c r="F8" s="181">
        <v>38580.070000000036</v>
      </c>
      <c r="G8" s="245">
        <f>E8/E7</f>
        <v>0.38214736685306305</v>
      </c>
      <c r="H8" s="246">
        <f>F8/F7</f>
        <v>0.45788818979371698</v>
      </c>
      <c r="I8" s="206">
        <f t="shared" si="0"/>
        <v>5.0161021675796856E-2</v>
      </c>
      <c r="K8" s="180">
        <v>7742.2730000000001</v>
      </c>
      <c r="L8" s="181">
        <v>8740.2239999999929</v>
      </c>
      <c r="M8" s="250">
        <f>K8/K7</f>
        <v>0.61480732917880532</v>
      </c>
      <c r="N8" s="246">
        <f>L8/L7</f>
        <v>0.67844817883249342</v>
      </c>
      <c r="O8" s="207">
        <f t="shared" si="1"/>
        <v>0.12889638482135579</v>
      </c>
      <c r="Q8" s="189">
        <f t="shared" si="2"/>
        <v>2.107469821535557</v>
      </c>
      <c r="R8" s="190">
        <f t="shared" si="3"/>
        <v>2.2654764493688022</v>
      </c>
      <c r="S8" s="182">
        <f t="shared" ref="S8:S18" si="4">(R8-Q8)/Q8</f>
        <v>7.4974562491299426E-2</v>
      </c>
    </row>
    <row r="9" spans="1:19" ht="24" customHeight="1" x14ac:dyDescent="0.25">
      <c r="A9" s="8"/>
      <c r="B9" t="s">
        <v>37</v>
      </c>
      <c r="E9" s="19">
        <v>25725.97</v>
      </c>
      <c r="F9" s="140">
        <v>23491.510000000009</v>
      </c>
      <c r="G9" s="247">
        <f>E9/E7</f>
        <v>0.26760579496312586</v>
      </c>
      <c r="H9" s="215">
        <f>F9/F7</f>
        <v>0.27880936943403667</v>
      </c>
      <c r="I9" s="182">
        <f t="shared" si="0"/>
        <v>-8.6856200174375994E-2</v>
      </c>
      <c r="K9" s="19">
        <v>2910.5140000000001</v>
      </c>
      <c r="L9" s="140">
        <v>2752.2029999999991</v>
      </c>
      <c r="M9" s="247">
        <f>K9/K7</f>
        <v>0.23112144700626305</v>
      </c>
      <c r="N9" s="215">
        <f>L9/L7</f>
        <v>0.21363607078346342</v>
      </c>
      <c r="O9" s="182">
        <f t="shared" si="1"/>
        <v>-5.4392797973141872E-2</v>
      </c>
      <c r="Q9" s="189">
        <f t="shared" si="2"/>
        <v>1.1313524815585185</v>
      </c>
      <c r="R9" s="190">
        <f t="shared" si="3"/>
        <v>1.1715734748426125</v>
      </c>
      <c r="S9" s="182">
        <f t="shared" si="4"/>
        <v>3.5551248562858788E-2</v>
      </c>
    </row>
    <row r="10" spans="1:19" ht="24" customHeight="1" thickBot="1" x14ac:dyDescent="0.3">
      <c r="A10" s="8"/>
      <c r="B10" t="s">
        <v>36</v>
      </c>
      <c r="E10" s="19">
        <v>33670.57</v>
      </c>
      <c r="F10" s="140">
        <v>22184.950000000004</v>
      </c>
      <c r="G10" s="247">
        <f>E10/E7</f>
        <v>0.35024683818381103</v>
      </c>
      <c r="H10" s="215">
        <f>F10/F7</f>
        <v>0.26330244077224624</v>
      </c>
      <c r="I10" s="186">
        <f t="shared" si="0"/>
        <v>-0.34111748033965555</v>
      </c>
      <c r="K10" s="19">
        <v>1940.2200000000005</v>
      </c>
      <c r="L10" s="140">
        <v>1390.2430000000002</v>
      </c>
      <c r="M10" s="247">
        <f>K10/K7</f>
        <v>0.1540712238149316</v>
      </c>
      <c r="N10" s="215">
        <f>L10/L7</f>
        <v>0.10791575038404314</v>
      </c>
      <c r="O10" s="209">
        <f t="shared" si="1"/>
        <v>-0.28346115388976517</v>
      </c>
      <c r="Q10" s="189">
        <f t="shared" si="2"/>
        <v>0.57623616113418941</v>
      </c>
      <c r="R10" s="190">
        <f t="shared" si="3"/>
        <v>0.62666041618304302</v>
      </c>
      <c r="S10" s="182">
        <f t="shared" si="4"/>
        <v>8.7506231732498316E-2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178012.80999999988</v>
      </c>
      <c r="F11" s="145">
        <v>152877.24999999997</v>
      </c>
      <c r="G11" s="243">
        <f>E11/E15</f>
        <v>0.649334275991856</v>
      </c>
      <c r="H11" s="244">
        <f>F11/F15</f>
        <v>0.64468777919366849</v>
      </c>
      <c r="I11" s="164">
        <f t="shared" si="0"/>
        <v>-0.14120084953436737</v>
      </c>
      <c r="J11" s="1"/>
      <c r="K11" s="17">
        <v>23444.942999999999</v>
      </c>
      <c r="L11" s="145">
        <v>20853.753999999994</v>
      </c>
      <c r="M11" s="243">
        <f>K11/K15</f>
        <v>0.65056261524309777</v>
      </c>
      <c r="N11" s="244">
        <f>L11/L15</f>
        <v>0.6181376544235988</v>
      </c>
      <c r="O11" s="164">
        <f t="shared" si="1"/>
        <v>-0.1105222989878886</v>
      </c>
      <c r="Q11" s="191">
        <f t="shared" si="2"/>
        <v>1.3170368469550038</v>
      </c>
      <c r="R11" s="192">
        <f t="shared" si="3"/>
        <v>1.3640848458485482</v>
      </c>
      <c r="S11" s="57">
        <f t="shared" si="4"/>
        <v>3.5722613989365298E-2</v>
      </c>
    </row>
    <row r="12" spans="1:19" s="3" customFormat="1" ht="24" customHeight="1" x14ac:dyDescent="0.25">
      <c r="A12" s="46"/>
      <c r="B12" s="3" t="s">
        <v>33</v>
      </c>
      <c r="E12" s="31">
        <v>84941.029999999882</v>
      </c>
      <c r="F12" s="141">
        <v>72737.929999999993</v>
      </c>
      <c r="G12" s="247">
        <f>E12/E11</f>
        <v>0.4771624581399504</v>
      </c>
      <c r="H12" s="215">
        <f>F12/F11</f>
        <v>0.47579303002899387</v>
      </c>
      <c r="I12" s="206">
        <f t="shared" si="0"/>
        <v>-0.1436655524426759</v>
      </c>
      <c r="K12" s="31">
        <v>13993.13</v>
      </c>
      <c r="L12" s="141">
        <v>13661.335999999996</v>
      </c>
      <c r="M12" s="247">
        <f>K12/K11</f>
        <v>0.59685067265891834</v>
      </c>
      <c r="N12" s="215">
        <f>L12/L11</f>
        <v>0.65510200225820248</v>
      </c>
      <c r="O12" s="206">
        <f t="shared" si="1"/>
        <v>-2.3711206856507697E-2</v>
      </c>
      <c r="Q12" s="189">
        <f t="shared" si="2"/>
        <v>1.6473934916965358</v>
      </c>
      <c r="R12" s="190">
        <f t="shared" si="3"/>
        <v>1.8781584793518316</v>
      </c>
      <c r="S12" s="182">
        <f t="shared" si="4"/>
        <v>0.14007885111749893</v>
      </c>
    </row>
    <row r="13" spans="1:19" ht="24" customHeight="1" x14ac:dyDescent="0.25">
      <c r="A13" s="8"/>
      <c r="B13" s="3" t="s">
        <v>37</v>
      </c>
      <c r="D13" s="3"/>
      <c r="E13" s="19">
        <v>21493.480000000003</v>
      </c>
      <c r="F13" s="140">
        <v>19418.929999999989</v>
      </c>
      <c r="G13" s="247">
        <f>E13/E11</f>
        <v>0.1207411983440968</v>
      </c>
      <c r="H13" s="215">
        <f>F13/F11</f>
        <v>0.12702302010272942</v>
      </c>
      <c r="I13" s="182">
        <f t="shared" si="0"/>
        <v>-9.6519967915852323E-2</v>
      </c>
      <c r="K13" s="19">
        <v>1847.2649999999992</v>
      </c>
      <c r="L13" s="140">
        <v>1776.3429999999998</v>
      </c>
      <c r="M13" s="247">
        <f>K13/K11</f>
        <v>7.879161830335861E-2</v>
      </c>
      <c r="N13" s="215">
        <f>L13/L11</f>
        <v>8.5180970294365249E-2</v>
      </c>
      <c r="O13" s="182">
        <f t="shared" si="1"/>
        <v>-3.8392975561167116E-2</v>
      </c>
      <c r="Q13" s="189">
        <f t="shared" si="2"/>
        <v>0.85945365757429637</v>
      </c>
      <c r="R13" s="190">
        <f t="shared" si="3"/>
        <v>0.91474813493843432</v>
      </c>
      <c r="S13" s="182">
        <f t="shared" si="4"/>
        <v>6.4336775900401544E-2</v>
      </c>
    </row>
    <row r="14" spans="1:19" ht="24" customHeight="1" thickBot="1" x14ac:dyDescent="0.3">
      <c r="A14" s="8"/>
      <c r="B14" t="s">
        <v>36</v>
      </c>
      <c r="E14" s="19">
        <v>71578.299999999974</v>
      </c>
      <c r="F14" s="140">
        <v>60720.389999999992</v>
      </c>
      <c r="G14" s="247">
        <f>E14/E11</f>
        <v>0.40209634351595269</v>
      </c>
      <c r="H14" s="215">
        <f>F14/F11</f>
        <v>0.39718394986827671</v>
      </c>
      <c r="I14" s="186">
        <f t="shared" si="0"/>
        <v>-0.15169276163306458</v>
      </c>
      <c r="K14" s="19">
        <v>7604.5480000000007</v>
      </c>
      <c r="L14" s="140">
        <v>5416.074999999998</v>
      </c>
      <c r="M14" s="247">
        <f>K14/K11</f>
        <v>0.32435770903772304</v>
      </c>
      <c r="N14" s="215">
        <f>L14/L11</f>
        <v>0.25971702744743225</v>
      </c>
      <c r="O14" s="209">
        <f t="shared" si="1"/>
        <v>-0.28778475722685981</v>
      </c>
      <c r="Q14" s="189">
        <f t="shared" si="2"/>
        <v>1.0624096967935817</v>
      </c>
      <c r="R14" s="190">
        <f t="shared" si="3"/>
        <v>0.8919697320784663</v>
      </c>
      <c r="S14" s="182">
        <f t="shared" si="4"/>
        <v>-0.16042771939065856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274146.63999999984</v>
      </c>
      <c r="F15" s="145">
        <v>237133.78000000003</v>
      </c>
      <c r="G15" s="243">
        <f>G7+G11</f>
        <v>1.0000000000000002</v>
      </c>
      <c r="H15" s="244">
        <f>H7+H11</f>
        <v>1</v>
      </c>
      <c r="I15" s="164">
        <f t="shared" si="0"/>
        <v>-0.13501117504121091</v>
      </c>
      <c r="J15" s="1"/>
      <c r="K15" s="17">
        <v>36037.950000000004</v>
      </c>
      <c r="L15" s="145">
        <v>33736.423999999985</v>
      </c>
      <c r="M15" s="243">
        <f>M7+M11</f>
        <v>0.99999999999999989</v>
      </c>
      <c r="N15" s="244">
        <f>N7+N11</f>
        <v>1</v>
      </c>
      <c r="O15" s="164">
        <f t="shared" si="1"/>
        <v>-6.3863954525715791E-2</v>
      </c>
      <c r="Q15" s="191">
        <f t="shared" si="2"/>
        <v>1.3145501254365191</v>
      </c>
      <c r="R15" s="192">
        <f t="shared" si="3"/>
        <v>1.4226747450321073</v>
      </c>
      <c r="S15" s="57">
        <f t="shared" si="4"/>
        <v>8.2252184609303988E-2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121678.31999999989</v>
      </c>
      <c r="F16" s="181">
        <f t="shared" ref="F16:F17" si="5">F8+F12</f>
        <v>111318.00000000003</v>
      </c>
      <c r="G16" s="245">
        <f>E16/E15</f>
        <v>0.44384392236213421</v>
      </c>
      <c r="H16" s="246">
        <f>F16/F15</f>
        <v>0.4694312214818151</v>
      </c>
      <c r="I16" s="207">
        <f t="shared" si="0"/>
        <v>-8.5145159795104591E-2</v>
      </c>
      <c r="J16" s="3"/>
      <c r="K16" s="180">
        <f t="shared" ref="K16:L18" si="6">K8+K12</f>
        <v>21735.402999999998</v>
      </c>
      <c r="L16" s="181">
        <f t="shared" si="6"/>
        <v>22401.55999999999</v>
      </c>
      <c r="M16" s="250">
        <f>K16/K15</f>
        <v>0.60312539975220558</v>
      </c>
      <c r="N16" s="246">
        <f>L16/L15</f>
        <v>0.66401702800510221</v>
      </c>
      <c r="O16" s="207">
        <f t="shared" si="1"/>
        <v>3.0648477049171438E-2</v>
      </c>
      <c r="P16" s="3"/>
      <c r="Q16" s="189">
        <f t="shared" si="2"/>
        <v>1.7863003861328806</v>
      </c>
      <c r="R16" s="190">
        <f t="shared" si="3"/>
        <v>2.0123933236313971</v>
      </c>
      <c r="S16" s="182">
        <f t="shared" si="4"/>
        <v>0.12657050250544916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47219.450000000004</v>
      </c>
      <c r="F17" s="140">
        <f t="shared" si="5"/>
        <v>42910.44</v>
      </c>
      <c r="G17" s="248">
        <f>E17/E15</f>
        <v>0.17224157844867269</v>
      </c>
      <c r="H17" s="215">
        <f>F17/F15</f>
        <v>0.18095456497172185</v>
      </c>
      <c r="I17" s="182">
        <f t="shared" si="0"/>
        <v>-9.1254980733574867E-2</v>
      </c>
      <c r="K17" s="19">
        <f t="shared" si="6"/>
        <v>4757.7789999999995</v>
      </c>
      <c r="L17" s="140">
        <f t="shared" si="6"/>
        <v>4528.5459999999985</v>
      </c>
      <c r="M17" s="247">
        <f>K17/K15</f>
        <v>0.13202135526576841</v>
      </c>
      <c r="N17" s="215">
        <f>L17/L15</f>
        <v>0.1342331362683846</v>
      </c>
      <c r="O17" s="182">
        <f t="shared" si="1"/>
        <v>-4.8180674217949408E-2</v>
      </c>
      <c r="Q17" s="189">
        <f t="shared" si="2"/>
        <v>1.0075888219790783</v>
      </c>
      <c r="R17" s="190">
        <f t="shared" si="3"/>
        <v>1.0553483021847359</v>
      </c>
      <c r="S17" s="182">
        <f t="shared" si="4"/>
        <v>4.7399771775802069E-2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105248.86999999997</v>
      </c>
      <c r="F18" s="142">
        <f>F10+F14</f>
        <v>82905.34</v>
      </c>
      <c r="G18" s="249">
        <f>E18/E15</f>
        <v>0.38391449918919318</v>
      </c>
      <c r="H18" s="221">
        <f>F18/F15</f>
        <v>0.34961421354646305</v>
      </c>
      <c r="I18" s="208">
        <f t="shared" si="0"/>
        <v>-0.21229235050219519</v>
      </c>
      <c r="K18" s="21">
        <f t="shared" si="6"/>
        <v>9544.7680000000018</v>
      </c>
      <c r="L18" s="142">
        <f t="shared" si="6"/>
        <v>6806.3179999999984</v>
      </c>
      <c r="M18" s="249">
        <f>K18/K15</f>
        <v>0.26485324498202589</v>
      </c>
      <c r="N18" s="221">
        <f>L18/L15</f>
        <v>0.20174983572651331</v>
      </c>
      <c r="O18" s="186">
        <f t="shared" si="1"/>
        <v>-0.28690587345863228</v>
      </c>
      <c r="Q18" s="193">
        <f t="shared" si="2"/>
        <v>0.90687605482130162</v>
      </c>
      <c r="R18" s="194">
        <f t="shared" si="3"/>
        <v>0.82097461997019716</v>
      </c>
      <c r="S18" s="186">
        <f t="shared" si="4"/>
        <v>-9.4722354167826373E-2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workbookViewId="0">
      <selection activeCell="A7" sqref="A7:A11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41</v>
      </c>
    </row>
    <row r="3" spans="1:16" ht="8.25" customHeight="1" thickBot="1" x14ac:dyDescent="0.3"/>
    <row r="4" spans="1:16" x14ac:dyDescent="0.25">
      <c r="A4" s="365" t="s">
        <v>3</v>
      </c>
      <c r="B4" s="353" t="s">
        <v>1</v>
      </c>
      <c r="C4" s="351"/>
      <c r="D4" s="353" t="s">
        <v>104</v>
      </c>
      <c r="E4" s="351"/>
      <c r="F4" s="130" t="s">
        <v>0</v>
      </c>
      <c r="H4" s="363" t="s">
        <v>19</v>
      </c>
      <c r="I4" s="364"/>
      <c r="J4" s="353" t="s">
        <v>104</v>
      </c>
      <c r="K4" s="354"/>
      <c r="L4" s="130" t="s">
        <v>0</v>
      </c>
      <c r="N4" s="361" t="s">
        <v>22</v>
      </c>
      <c r="O4" s="351"/>
      <c r="P4" s="130" t="s">
        <v>0</v>
      </c>
    </row>
    <row r="5" spans="1:16" x14ac:dyDescent="0.25">
      <c r="A5" s="366"/>
      <c r="B5" s="356" t="s">
        <v>158</v>
      </c>
      <c r="C5" s="358"/>
      <c r="D5" s="356" t="str">
        <f>B5</f>
        <v>jan-mar</v>
      </c>
      <c r="E5" s="358"/>
      <c r="F5" s="131" t="s">
        <v>151</v>
      </c>
      <c r="H5" s="359" t="str">
        <f>B5</f>
        <v>jan-mar</v>
      </c>
      <c r="I5" s="358"/>
      <c r="J5" s="356" t="str">
        <f>B5</f>
        <v>jan-mar</v>
      </c>
      <c r="K5" s="357"/>
      <c r="L5" s="131" t="str">
        <f>F5</f>
        <v>2024/2023</v>
      </c>
      <c r="N5" s="359" t="str">
        <f>B5</f>
        <v>jan-mar</v>
      </c>
      <c r="O5" s="357"/>
      <c r="P5" s="131" t="str">
        <f>F5</f>
        <v>2024/2023</v>
      </c>
    </row>
    <row r="6" spans="1:16" ht="19.5" customHeight="1" thickBot="1" x14ac:dyDescent="0.3">
      <c r="A6" s="367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175</v>
      </c>
      <c r="B7" s="39">
        <v>79980.26999999999</v>
      </c>
      <c r="C7" s="147">
        <v>61188.189999999995</v>
      </c>
      <c r="D7" s="247">
        <f>B7/$B$33</f>
        <v>0.29174266005959432</v>
      </c>
      <c r="E7" s="246">
        <f>C7/$C$33</f>
        <v>0.25803236468460966</v>
      </c>
      <c r="F7" s="52">
        <f>(C7-B7)/B7</f>
        <v>-0.23495894675024223</v>
      </c>
      <c r="H7" s="39">
        <v>9079.1549999999988</v>
      </c>
      <c r="I7" s="147">
        <v>5666.7289999999994</v>
      </c>
      <c r="J7" s="247">
        <f>H7/$H$33</f>
        <v>0.25193317044948443</v>
      </c>
      <c r="K7" s="246">
        <f>I7/$I$33</f>
        <v>0.16797064798569039</v>
      </c>
      <c r="L7" s="52">
        <f>(I7-H7)/H7</f>
        <v>-0.37585281890219957</v>
      </c>
      <c r="N7" s="27">
        <f t="shared" ref="N7:N33" si="0">(H7/B7)*10</f>
        <v>1.1351743373709542</v>
      </c>
      <c r="O7" s="151">
        <f t="shared" ref="O7:O33" si="1">(I7/C7)*10</f>
        <v>0.92611482706058135</v>
      </c>
      <c r="P7" s="61">
        <f>(O7-N7)/N7</f>
        <v>-0.18416511317067946</v>
      </c>
    </row>
    <row r="8" spans="1:16" ht="20.100000000000001" customHeight="1" x14ac:dyDescent="0.25">
      <c r="A8" s="8" t="s">
        <v>166</v>
      </c>
      <c r="B8" s="19">
        <v>11322.449999999999</v>
      </c>
      <c r="C8" s="140">
        <v>16432.48</v>
      </c>
      <c r="D8" s="247">
        <f t="shared" ref="D8:D32" si="2">B8/$B$33</f>
        <v>4.1300706804212516E-2</v>
      </c>
      <c r="E8" s="215">
        <f t="shared" ref="E8:E32" si="3">C8/$C$33</f>
        <v>6.9296242821246315E-2</v>
      </c>
      <c r="F8" s="52">
        <f t="shared" ref="F8:F33" si="4">(C8-B8)/B8</f>
        <v>0.45131839840317256</v>
      </c>
      <c r="H8" s="19">
        <v>2019.2749999999999</v>
      </c>
      <c r="I8" s="140">
        <v>3378.6590000000006</v>
      </c>
      <c r="J8" s="247">
        <f t="shared" ref="J8:J32" si="5">H8/$H$33</f>
        <v>5.6031905255432113E-2</v>
      </c>
      <c r="K8" s="215">
        <f t="shared" ref="K8:K32" si="6">I8/$I$33</f>
        <v>0.10014869981477584</v>
      </c>
      <c r="L8" s="52">
        <f t="shared" ref="L8:L33" si="7">(I8-H8)/H8</f>
        <v>0.67320399648388696</v>
      </c>
      <c r="N8" s="27">
        <f t="shared" si="0"/>
        <v>1.7834258486458321</v>
      </c>
      <c r="O8" s="152">
        <f t="shared" si="1"/>
        <v>2.0560858738303658</v>
      </c>
      <c r="P8" s="52">
        <f t="shared" ref="P8:P71" si="8">(O8-N8)/N8</f>
        <v>0.15288554070894866</v>
      </c>
    </row>
    <row r="9" spans="1:16" ht="20.100000000000001" customHeight="1" x14ac:dyDescent="0.25">
      <c r="A9" s="8" t="s">
        <v>164</v>
      </c>
      <c r="B9" s="19">
        <v>22866.1</v>
      </c>
      <c r="C9" s="140">
        <v>18783.540000000008</v>
      </c>
      <c r="D9" s="247">
        <f t="shared" si="2"/>
        <v>8.3408281057174349E-2</v>
      </c>
      <c r="E9" s="215">
        <f t="shared" si="3"/>
        <v>7.9210730752910907E-2</v>
      </c>
      <c r="F9" s="52">
        <f t="shared" si="4"/>
        <v>-0.17854203384048836</v>
      </c>
      <c r="H9" s="19">
        <v>3200.0069999999996</v>
      </c>
      <c r="I9" s="140">
        <v>2858.3190000000004</v>
      </c>
      <c r="J9" s="247">
        <f t="shared" si="5"/>
        <v>8.8795478100169384E-2</v>
      </c>
      <c r="K9" s="215">
        <f t="shared" si="6"/>
        <v>8.4725014127164142E-2</v>
      </c>
      <c r="L9" s="52">
        <f t="shared" si="7"/>
        <v>-0.10677726642472946</v>
      </c>
      <c r="N9" s="27">
        <f t="shared" si="0"/>
        <v>1.3994546512085577</v>
      </c>
      <c r="O9" s="152">
        <f t="shared" si="1"/>
        <v>1.5217147566433158</v>
      </c>
      <c r="P9" s="52">
        <f t="shared" si="8"/>
        <v>8.736267754669666E-2</v>
      </c>
    </row>
    <row r="10" spans="1:16" ht="20.100000000000001" customHeight="1" x14ac:dyDescent="0.25">
      <c r="A10" s="8" t="s">
        <v>165</v>
      </c>
      <c r="B10" s="19">
        <v>7032.5399999999991</v>
      </c>
      <c r="C10" s="140">
        <v>8653.2800000000007</v>
      </c>
      <c r="D10" s="247">
        <f t="shared" si="2"/>
        <v>2.565247562399451E-2</v>
      </c>
      <c r="E10" s="215">
        <f t="shared" si="3"/>
        <v>3.6491131714764556E-2</v>
      </c>
      <c r="F10" s="52">
        <f t="shared" si="4"/>
        <v>0.2304629621729847</v>
      </c>
      <c r="H10" s="19">
        <v>2019.2169999999994</v>
      </c>
      <c r="I10" s="140">
        <v>2593.2740000000003</v>
      </c>
      <c r="J10" s="247">
        <f t="shared" si="5"/>
        <v>5.6030295840912125E-2</v>
      </c>
      <c r="K10" s="215">
        <f t="shared" si="6"/>
        <v>7.6868668712487112E-2</v>
      </c>
      <c r="L10" s="52">
        <f t="shared" si="7"/>
        <v>0.28429683387174387</v>
      </c>
      <c r="N10" s="27">
        <f t="shared" si="0"/>
        <v>2.8712485104954961</v>
      </c>
      <c r="O10" s="152">
        <f t="shared" si="1"/>
        <v>2.9968682395577169</v>
      </c>
      <c r="P10" s="52">
        <f t="shared" si="8"/>
        <v>4.3750907872666979E-2</v>
      </c>
    </row>
    <row r="11" spans="1:16" ht="20.100000000000001" customHeight="1" x14ac:dyDescent="0.25">
      <c r="A11" s="8" t="s">
        <v>176</v>
      </c>
      <c r="B11" s="19">
        <v>12605.919999999996</v>
      </c>
      <c r="C11" s="140">
        <v>15765.720000000001</v>
      </c>
      <c r="D11" s="247">
        <f t="shared" si="2"/>
        <v>4.5982398325217465E-2</v>
      </c>
      <c r="E11" s="215">
        <f t="shared" si="3"/>
        <v>6.6484496641516039E-2</v>
      </c>
      <c r="F11" s="52">
        <f t="shared" si="4"/>
        <v>0.25066000736162103</v>
      </c>
      <c r="H11" s="19">
        <v>1193.7389999999998</v>
      </c>
      <c r="I11" s="140">
        <v>1615.3230000000001</v>
      </c>
      <c r="J11" s="247">
        <f t="shared" si="5"/>
        <v>3.3124497925103941E-2</v>
      </c>
      <c r="K11" s="215">
        <f t="shared" si="6"/>
        <v>4.7880682315351489E-2</v>
      </c>
      <c r="L11" s="52">
        <f t="shared" si="7"/>
        <v>0.35316262600116138</v>
      </c>
      <c r="N11" s="27">
        <f t="shared" si="0"/>
        <v>0.94696698059324513</v>
      </c>
      <c r="O11" s="152">
        <f t="shared" si="1"/>
        <v>1.0245792770644155</v>
      </c>
      <c r="P11" s="52">
        <f t="shared" si="8"/>
        <v>8.1958820171901592E-2</v>
      </c>
    </row>
    <row r="12" spans="1:16" ht="20.100000000000001" customHeight="1" x14ac:dyDescent="0.25">
      <c r="A12" s="8" t="s">
        <v>169</v>
      </c>
      <c r="B12" s="19">
        <v>14162.579999999996</v>
      </c>
      <c r="C12" s="140">
        <v>13912.460000000001</v>
      </c>
      <c r="D12" s="247">
        <f t="shared" si="2"/>
        <v>5.1660600326890731E-2</v>
      </c>
      <c r="E12" s="215">
        <f t="shared" si="3"/>
        <v>5.8669245689078976E-2</v>
      </c>
      <c r="F12" s="52">
        <f t="shared" si="4"/>
        <v>-1.7660623982353175E-2</v>
      </c>
      <c r="H12" s="19">
        <v>1564.3020000000001</v>
      </c>
      <c r="I12" s="140">
        <v>1479.7650000000006</v>
      </c>
      <c r="J12" s="247">
        <f t="shared" si="5"/>
        <v>4.3407075041726847E-2</v>
      </c>
      <c r="K12" s="215">
        <f t="shared" si="6"/>
        <v>4.3862532673883868E-2</v>
      </c>
      <c r="L12" s="52">
        <f t="shared" si="7"/>
        <v>-5.4041355185890941E-2</v>
      </c>
      <c r="N12" s="27">
        <f t="shared" si="0"/>
        <v>1.1045318014090657</v>
      </c>
      <c r="O12" s="152">
        <f t="shared" si="1"/>
        <v>1.0636256995527753</v>
      </c>
      <c r="P12" s="52">
        <f t="shared" si="8"/>
        <v>-3.7034788680693438E-2</v>
      </c>
    </row>
    <row r="13" spans="1:16" ht="20.100000000000001" customHeight="1" x14ac:dyDescent="0.25">
      <c r="A13" s="8" t="s">
        <v>174</v>
      </c>
      <c r="B13" s="19">
        <v>8274.01</v>
      </c>
      <c r="C13" s="140">
        <v>7456.699999999998</v>
      </c>
      <c r="D13" s="247">
        <f t="shared" si="2"/>
        <v>3.0180964464857202E-2</v>
      </c>
      <c r="E13" s="215">
        <f t="shared" si="3"/>
        <v>3.1445119290891409E-2</v>
      </c>
      <c r="F13" s="52">
        <f t="shared" si="4"/>
        <v>-9.878039789654619E-2</v>
      </c>
      <c r="H13" s="19">
        <v>1632.6639999999995</v>
      </c>
      <c r="I13" s="140">
        <v>1414.9470000000001</v>
      </c>
      <c r="J13" s="247">
        <f t="shared" si="5"/>
        <v>4.5304019790248874E-2</v>
      </c>
      <c r="K13" s="215">
        <f t="shared" si="6"/>
        <v>4.1941226491580719E-2</v>
      </c>
      <c r="L13" s="52">
        <f t="shared" si="7"/>
        <v>-0.13335076904984705</v>
      </c>
      <c r="N13" s="27">
        <f t="shared" si="0"/>
        <v>1.9732439288809169</v>
      </c>
      <c r="O13" s="152">
        <f t="shared" si="1"/>
        <v>1.8975511955690862</v>
      </c>
      <c r="P13" s="52">
        <f t="shared" si="8"/>
        <v>-3.8359541972470781E-2</v>
      </c>
    </row>
    <row r="14" spans="1:16" ht="20.100000000000001" customHeight="1" x14ac:dyDescent="0.25">
      <c r="A14" s="8" t="s">
        <v>167</v>
      </c>
      <c r="B14" s="19">
        <v>7288.5800000000008</v>
      </c>
      <c r="C14" s="140">
        <v>6842.6500000000015</v>
      </c>
      <c r="D14" s="247">
        <f t="shared" si="2"/>
        <v>2.6586428343604723E-2</v>
      </c>
      <c r="E14" s="215">
        <f t="shared" si="3"/>
        <v>2.8855652703718562E-2</v>
      </c>
      <c r="F14" s="52">
        <f t="shared" si="4"/>
        <v>-6.1182013506060076E-2</v>
      </c>
      <c r="H14" s="19">
        <v>1378.1740000000004</v>
      </c>
      <c r="I14" s="140">
        <v>1376.366</v>
      </c>
      <c r="J14" s="247">
        <f t="shared" si="5"/>
        <v>3.824229735598169E-2</v>
      </c>
      <c r="K14" s="215">
        <f t="shared" si="6"/>
        <v>4.0797625735317991E-2</v>
      </c>
      <c r="L14" s="52">
        <f t="shared" si="7"/>
        <v>-1.3118807929916301E-3</v>
      </c>
      <c r="N14" s="27">
        <f t="shared" si="0"/>
        <v>1.8908676312807162</v>
      </c>
      <c r="O14" s="152">
        <f t="shared" si="1"/>
        <v>2.0114517036528241</v>
      </c>
      <c r="P14" s="52">
        <f t="shared" si="8"/>
        <v>6.377182113505972E-2</v>
      </c>
    </row>
    <row r="15" spans="1:16" ht="20.100000000000001" customHeight="1" x14ac:dyDescent="0.25">
      <c r="A15" s="8" t="s">
        <v>183</v>
      </c>
      <c r="B15" s="19">
        <v>2895.23</v>
      </c>
      <c r="C15" s="140">
        <v>4317.9299999999994</v>
      </c>
      <c r="D15" s="247">
        <f t="shared" si="2"/>
        <v>1.0560880848293453E-2</v>
      </c>
      <c r="E15" s="215">
        <f t="shared" si="3"/>
        <v>1.8208835535789121E-2</v>
      </c>
      <c r="F15" s="52">
        <f t="shared" si="4"/>
        <v>0.49139446607005294</v>
      </c>
      <c r="H15" s="19">
        <v>871.92900000000009</v>
      </c>
      <c r="I15" s="140">
        <v>1347.299</v>
      </c>
      <c r="J15" s="247">
        <f t="shared" si="5"/>
        <v>2.4194744706621769E-2</v>
      </c>
      <c r="K15" s="215">
        <f t="shared" si="6"/>
        <v>3.9936034714289796E-2</v>
      </c>
      <c r="L15" s="52">
        <f t="shared" si="7"/>
        <v>0.54519347332179546</v>
      </c>
      <c r="N15" s="27">
        <f t="shared" si="0"/>
        <v>3.0116052956069121</v>
      </c>
      <c r="O15" s="152">
        <f t="shared" si="1"/>
        <v>3.120242801527584</v>
      </c>
      <c r="P15" s="52">
        <f t="shared" si="8"/>
        <v>3.6072956200184518E-2</v>
      </c>
    </row>
    <row r="16" spans="1:16" ht="20.100000000000001" customHeight="1" x14ac:dyDescent="0.25">
      <c r="A16" s="8" t="s">
        <v>199</v>
      </c>
      <c r="B16" s="19">
        <v>24691.78</v>
      </c>
      <c r="C16" s="140">
        <v>18053.78</v>
      </c>
      <c r="D16" s="247">
        <f t="shared" si="2"/>
        <v>9.0067782701987509E-2</v>
      </c>
      <c r="E16" s="215">
        <f t="shared" si="3"/>
        <v>7.6133311753390859E-2</v>
      </c>
      <c r="F16" s="52">
        <f t="shared" si="4"/>
        <v>-0.26883440562000799</v>
      </c>
      <c r="H16" s="19">
        <v>1776.8589999999999</v>
      </c>
      <c r="I16" s="140">
        <v>1200.8529999999998</v>
      </c>
      <c r="J16" s="247">
        <f t="shared" si="5"/>
        <v>4.9305218526580999E-2</v>
      </c>
      <c r="K16" s="215">
        <f t="shared" si="6"/>
        <v>3.5595147843766703E-2</v>
      </c>
      <c r="L16" s="52">
        <f t="shared" si="7"/>
        <v>-0.32417091057872355</v>
      </c>
      <c r="N16" s="27">
        <f t="shared" si="0"/>
        <v>0.71961559676945119</v>
      </c>
      <c r="O16" s="152">
        <f t="shared" si="1"/>
        <v>0.66515322552950129</v>
      </c>
      <c r="P16" s="52">
        <f t="shared" si="8"/>
        <v>-7.5682588710481266E-2</v>
      </c>
    </row>
    <row r="17" spans="1:16" ht="20.100000000000001" customHeight="1" x14ac:dyDescent="0.25">
      <c r="A17" s="8" t="s">
        <v>177</v>
      </c>
      <c r="B17" s="19">
        <v>5130.3099999999995</v>
      </c>
      <c r="C17" s="140">
        <v>5750.22</v>
      </c>
      <c r="D17" s="247">
        <f t="shared" si="2"/>
        <v>1.8713743856207755E-2</v>
      </c>
      <c r="E17" s="215">
        <f t="shared" si="3"/>
        <v>2.4248843838275597E-2</v>
      </c>
      <c r="F17" s="52">
        <f t="shared" si="4"/>
        <v>0.12083285415501224</v>
      </c>
      <c r="H17" s="19">
        <v>886.31600000000003</v>
      </c>
      <c r="I17" s="140">
        <v>1084.7280000000001</v>
      </c>
      <c r="J17" s="247">
        <f t="shared" si="5"/>
        <v>2.4593962753153269E-2</v>
      </c>
      <c r="K17" s="215">
        <f t="shared" si="6"/>
        <v>3.2153022501732832E-2</v>
      </c>
      <c r="L17" s="52">
        <f t="shared" si="7"/>
        <v>0.22386146701627865</v>
      </c>
      <c r="N17" s="27">
        <f t="shared" si="0"/>
        <v>1.7276071036643013</v>
      </c>
      <c r="O17" s="152">
        <f t="shared" si="1"/>
        <v>1.8864113025240772</v>
      </c>
      <c r="P17" s="52">
        <f t="shared" si="8"/>
        <v>9.1921478282271429E-2</v>
      </c>
    </row>
    <row r="18" spans="1:16" ht="20.100000000000001" customHeight="1" x14ac:dyDescent="0.25">
      <c r="A18" s="8" t="s">
        <v>172</v>
      </c>
      <c r="B18" s="19">
        <v>6948.2300000000014</v>
      </c>
      <c r="C18" s="140">
        <v>6980.2899999999991</v>
      </c>
      <c r="D18" s="247">
        <f t="shared" si="2"/>
        <v>2.5344939482023203E-2</v>
      </c>
      <c r="E18" s="215">
        <f t="shared" si="3"/>
        <v>2.9436084559525851E-2</v>
      </c>
      <c r="F18" s="52">
        <f t="shared" si="4"/>
        <v>4.6141247483168614E-3</v>
      </c>
      <c r="H18" s="19">
        <v>963.70400000000006</v>
      </c>
      <c r="I18" s="140">
        <v>968.89599999999996</v>
      </c>
      <c r="J18" s="247">
        <f t="shared" si="5"/>
        <v>2.6741365699214301E-2</v>
      </c>
      <c r="K18" s="215">
        <f t="shared" si="6"/>
        <v>2.8719582134727722E-2</v>
      </c>
      <c r="L18" s="52">
        <f t="shared" si="7"/>
        <v>5.3875463835367432E-3</v>
      </c>
      <c r="N18" s="27">
        <f t="shared" si="0"/>
        <v>1.3869776907212339</v>
      </c>
      <c r="O18" s="152">
        <f t="shared" si="1"/>
        <v>1.38804548235102</v>
      </c>
      <c r="P18" s="52">
        <f t="shared" si="8"/>
        <v>7.6986936194398407E-4</v>
      </c>
    </row>
    <row r="19" spans="1:16" ht="20.100000000000001" customHeight="1" x14ac:dyDescent="0.25">
      <c r="A19" s="8" t="s">
        <v>180</v>
      </c>
      <c r="B19" s="19">
        <v>5838.6200000000017</v>
      </c>
      <c r="C19" s="140">
        <v>5431.57</v>
      </c>
      <c r="D19" s="247">
        <f t="shared" si="2"/>
        <v>2.1297434103150055E-2</v>
      </c>
      <c r="E19" s="215">
        <f t="shared" si="3"/>
        <v>2.2905087583894628E-2</v>
      </c>
      <c r="F19" s="52">
        <f t="shared" si="4"/>
        <v>-6.9716816645029461E-2</v>
      </c>
      <c r="H19" s="19">
        <v>752.85599999999999</v>
      </c>
      <c r="I19" s="140">
        <v>731.06700000000001</v>
      </c>
      <c r="J19" s="247">
        <f t="shared" si="5"/>
        <v>2.0890644445646877E-2</v>
      </c>
      <c r="K19" s="215">
        <f t="shared" si="6"/>
        <v>2.1669961226477345E-2</v>
      </c>
      <c r="L19" s="52">
        <f t="shared" si="7"/>
        <v>-2.8941789664955832E-2</v>
      </c>
      <c r="N19" s="27">
        <f t="shared" si="0"/>
        <v>1.2894416831374533</v>
      </c>
      <c r="O19" s="152">
        <f t="shared" si="1"/>
        <v>1.3459589032268757</v>
      </c>
      <c r="P19" s="52">
        <f t="shared" si="8"/>
        <v>4.3830768640816233E-2</v>
      </c>
    </row>
    <row r="20" spans="1:16" ht="20.100000000000001" customHeight="1" x14ac:dyDescent="0.25">
      <c r="A20" s="8" t="s">
        <v>201</v>
      </c>
      <c r="B20" s="19">
        <v>4506.58</v>
      </c>
      <c r="C20" s="140">
        <v>6376.01</v>
      </c>
      <c r="D20" s="247">
        <f t="shared" si="2"/>
        <v>1.6438574625609124E-2</v>
      </c>
      <c r="E20" s="215">
        <f t="shared" si="3"/>
        <v>2.6887818344564832E-2</v>
      </c>
      <c r="F20" s="52">
        <f t="shared" si="4"/>
        <v>0.41482232646485812</v>
      </c>
      <c r="H20" s="19">
        <v>437.76500000000004</v>
      </c>
      <c r="I20" s="140">
        <v>626.39299999999992</v>
      </c>
      <c r="J20" s="247">
        <f t="shared" si="5"/>
        <v>1.2147333574745511E-2</v>
      </c>
      <c r="K20" s="215">
        <f t="shared" si="6"/>
        <v>1.8567261307837476E-2</v>
      </c>
      <c r="L20" s="52">
        <f t="shared" si="7"/>
        <v>0.4308887188331636</v>
      </c>
      <c r="N20" s="27">
        <f t="shared" si="0"/>
        <v>0.97139072201092636</v>
      </c>
      <c r="O20" s="152">
        <f t="shared" si="1"/>
        <v>0.98242160849810434</v>
      </c>
      <c r="P20" s="52">
        <f t="shared" si="8"/>
        <v>1.1355766775641393E-2</v>
      </c>
    </row>
    <row r="21" spans="1:16" ht="20.100000000000001" customHeight="1" x14ac:dyDescent="0.25">
      <c r="A21" s="8" t="s">
        <v>170</v>
      </c>
      <c r="B21" s="19">
        <v>14997.910000000002</v>
      </c>
      <c r="C21" s="140">
        <v>2544.1099999999997</v>
      </c>
      <c r="D21" s="247">
        <f t="shared" si="2"/>
        <v>5.4707619250777613E-2</v>
      </c>
      <c r="E21" s="215">
        <f t="shared" si="3"/>
        <v>1.072858535802027E-2</v>
      </c>
      <c r="F21" s="52">
        <f t="shared" si="4"/>
        <v>-0.8303690314183777</v>
      </c>
      <c r="H21" s="19">
        <v>998.96</v>
      </c>
      <c r="I21" s="140">
        <v>520.53899999999999</v>
      </c>
      <c r="J21" s="247">
        <f t="shared" si="5"/>
        <v>2.7719667739147202E-2</v>
      </c>
      <c r="K21" s="215">
        <f t="shared" si="6"/>
        <v>1.5429584356658541E-2</v>
      </c>
      <c r="L21" s="52">
        <f t="shared" si="7"/>
        <v>-0.47891907583887244</v>
      </c>
      <c r="N21" s="27">
        <f t="shared" si="0"/>
        <v>0.66606613854863772</v>
      </c>
      <c r="O21" s="152">
        <f t="shared" si="1"/>
        <v>2.046055398548019</v>
      </c>
      <c r="P21" s="52">
        <f t="shared" si="8"/>
        <v>2.0718501964480383</v>
      </c>
    </row>
    <row r="22" spans="1:16" ht="20.100000000000001" customHeight="1" x14ac:dyDescent="0.25">
      <c r="A22" s="8" t="s">
        <v>171</v>
      </c>
      <c r="B22" s="19">
        <v>4101.8899999999994</v>
      </c>
      <c r="C22" s="140">
        <v>2468.62</v>
      </c>
      <c r="D22" s="247">
        <f t="shared" si="2"/>
        <v>1.4962393848781072E-2</v>
      </c>
      <c r="E22" s="215">
        <f t="shared" si="3"/>
        <v>1.0410241847449993E-2</v>
      </c>
      <c r="F22" s="52">
        <f t="shared" si="4"/>
        <v>-0.39817498762765452</v>
      </c>
      <c r="H22" s="19">
        <v>823.91799999999989</v>
      </c>
      <c r="I22" s="140">
        <v>514.78399999999999</v>
      </c>
      <c r="J22" s="247">
        <f t="shared" si="5"/>
        <v>2.2862510214926204E-2</v>
      </c>
      <c r="K22" s="215">
        <f t="shared" si="6"/>
        <v>1.5258997219148057E-2</v>
      </c>
      <c r="L22" s="52">
        <f t="shared" si="7"/>
        <v>-0.3751999592192426</v>
      </c>
      <c r="N22" s="27">
        <f t="shared" si="0"/>
        <v>2.0086301680444869</v>
      </c>
      <c r="O22" s="152">
        <f t="shared" si="1"/>
        <v>2.0853108214305967</v>
      </c>
      <c r="P22" s="52">
        <f t="shared" si="8"/>
        <v>3.8175595789623443E-2</v>
      </c>
    </row>
    <row r="23" spans="1:16" ht="20.100000000000001" customHeight="1" x14ac:dyDescent="0.25">
      <c r="A23" s="8" t="s">
        <v>168</v>
      </c>
      <c r="B23" s="19">
        <v>3183.9</v>
      </c>
      <c r="C23" s="140">
        <v>2252.02</v>
      </c>
      <c r="D23" s="247">
        <f t="shared" si="2"/>
        <v>1.1613857459642767E-2</v>
      </c>
      <c r="E23" s="215">
        <f t="shared" si="3"/>
        <v>9.4968333908395514E-3</v>
      </c>
      <c r="F23" s="52">
        <f t="shared" si="4"/>
        <v>-0.29268507176732939</v>
      </c>
      <c r="H23" s="19">
        <v>724.38799999999992</v>
      </c>
      <c r="I23" s="140">
        <v>510.40600000000012</v>
      </c>
      <c r="J23" s="247">
        <f t="shared" si="5"/>
        <v>2.0100699401603028E-2</v>
      </c>
      <c r="K23" s="215">
        <f t="shared" si="6"/>
        <v>1.5129226500117497E-2</v>
      </c>
      <c r="L23" s="52">
        <f t="shared" si="7"/>
        <v>-0.29539694197032507</v>
      </c>
      <c r="N23" s="27">
        <f t="shared" si="0"/>
        <v>2.2751593957096636</v>
      </c>
      <c r="O23" s="152">
        <f t="shared" si="1"/>
        <v>2.2664363549169195</v>
      </c>
      <c r="P23" s="52">
        <f t="shared" si="8"/>
        <v>-3.8340350171479887E-3</v>
      </c>
    </row>
    <row r="24" spans="1:16" ht="20.100000000000001" customHeight="1" x14ac:dyDescent="0.25">
      <c r="A24" s="8" t="s">
        <v>178</v>
      </c>
      <c r="B24" s="19">
        <v>3388.79</v>
      </c>
      <c r="C24" s="140">
        <v>3263.6499999999996</v>
      </c>
      <c r="D24" s="247">
        <f t="shared" si="2"/>
        <v>1.236123120093684E-2</v>
      </c>
      <c r="E24" s="215">
        <f t="shared" si="3"/>
        <v>1.3762906322329953E-2</v>
      </c>
      <c r="F24" s="52">
        <f t="shared" si="4"/>
        <v>-3.6927634937544175E-2</v>
      </c>
      <c r="H24" s="19">
        <v>573.428</v>
      </c>
      <c r="I24" s="140">
        <v>467.80399999999997</v>
      </c>
      <c r="J24" s="247">
        <f t="shared" si="5"/>
        <v>1.5911781885484606E-2</v>
      </c>
      <c r="K24" s="215">
        <f t="shared" si="6"/>
        <v>1.3866437059244922E-2</v>
      </c>
      <c r="L24" s="52">
        <f t="shared" si="7"/>
        <v>-0.1841974929720907</v>
      </c>
      <c r="N24" s="27">
        <f t="shared" si="0"/>
        <v>1.6921319999173747</v>
      </c>
      <c r="O24" s="152">
        <f t="shared" si="1"/>
        <v>1.4333767407657072</v>
      </c>
      <c r="P24" s="52">
        <f t="shared" si="8"/>
        <v>-0.15291671049557737</v>
      </c>
    </row>
    <row r="25" spans="1:16" ht="20.100000000000001" customHeight="1" x14ac:dyDescent="0.25">
      <c r="A25" s="8" t="s">
        <v>190</v>
      </c>
      <c r="B25" s="19">
        <v>856.04000000000008</v>
      </c>
      <c r="C25" s="140">
        <v>1264.2000000000003</v>
      </c>
      <c r="D25" s="247">
        <f t="shared" si="2"/>
        <v>3.1225624359284506E-3</v>
      </c>
      <c r="E25" s="215">
        <f t="shared" si="3"/>
        <v>5.3311679171141307E-3</v>
      </c>
      <c r="F25" s="52">
        <f t="shared" si="4"/>
        <v>0.4768001495257233</v>
      </c>
      <c r="H25" s="19">
        <v>257.24299999999999</v>
      </c>
      <c r="I25" s="140">
        <v>396.81600000000003</v>
      </c>
      <c r="J25" s="247">
        <f t="shared" si="5"/>
        <v>7.138114126913433E-3</v>
      </c>
      <c r="K25" s="215">
        <f t="shared" si="6"/>
        <v>1.1762242494936626E-2</v>
      </c>
      <c r="L25" s="52">
        <f t="shared" si="7"/>
        <v>0.54257258700917044</v>
      </c>
      <c r="N25" s="27">
        <f t="shared" si="0"/>
        <v>3.0050348114574081</v>
      </c>
      <c r="O25" s="152">
        <f t="shared" si="1"/>
        <v>3.1388704318936873</v>
      </c>
      <c r="P25" s="52">
        <f t="shared" si="8"/>
        <v>4.4537128131094894E-2</v>
      </c>
    </row>
    <row r="26" spans="1:16" ht="20.100000000000001" customHeight="1" x14ac:dyDescent="0.25">
      <c r="A26" s="8" t="s">
        <v>186</v>
      </c>
      <c r="B26" s="19">
        <v>1074.9000000000003</v>
      </c>
      <c r="C26" s="140">
        <v>1585.8600000000001</v>
      </c>
      <c r="D26" s="247">
        <f t="shared" si="2"/>
        <v>3.9208943067841366E-3</v>
      </c>
      <c r="E26" s="215">
        <f t="shared" si="3"/>
        <v>6.6876174284406058E-3</v>
      </c>
      <c r="F26" s="52">
        <f t="shared" si="4"/>
        <v>0.47535584705553974</v>
      </c>
      <c r="H26" s="19">
        <v>200.69299999999998</v>
      </c>
      <c r="I26" s="140">
        <v>337.39000000000004</v>
      </c>
      <c r="J26" s="247">
        <f t="shared" si="5"/>
        <v>5.5689349699414078E-3</v>
      </c>
      <c r="K26" s="215">
        <f t="shared" si="6"/>
        <v>1.0000763566405257E-2</v>
      </c>
      <c r="L26" s="52">
        <f t="shared" si="7"/>
        <v>0.68112490221382949</v>
      </c>
      <c r="N26" s="27">
        <f t="shared" si="0"/>
        <v>1.8670853102614191</v>
      </c>
      <c r="O26" s="152">
        <f t="shared" si="1"/>
        <v>2.1274891856784333</v>
      </c>
      <c r="P26" s="52">
        <f t="shared" si="8"/>
        <v>0.13947079653288785</v>
      </c>
    </row>
    <row r="27" spans="1:16" ht="20.100000000000001" customHeight="1" x14ac:dyDescent="0.25">
      <c r="A27" s="8" t="s">
        <v>208</v>
      </c>
      <c r="B27" s="19">
        <v>0.18</v>
      </c>
      <c r="C27" s="140">
        <v>823.9899999999999</v>
      </c>
      <c r="D27" s="247">
        <f t="shared" si="2"/>
        <v>6.5658291489547344E-7</v>
      </c>
      <c r="E27" s="215">
        <f t="shared" si="3"/>
        <v>3.4747896314055297E-3</v>
      </c>
      <c r="F27" s="52">
        <f t="shared" si="4"/>
        <v>4576.7222222222217</v>
      </c>
      <c r="H27" s="19">
        <v>4.8000000000000001E-2</v>
      </c>
      <c r="I27" s="140">
        <v>330.125</v>
      </c>
      <c r="J27" s="247">
        <f t="shared" si="5"/>
        <v>1.3319292579072892E-6</v>
      </c>
      <c r="K27" s="215">
        <f t="shared" si="6"/>
        <v>9.7854176838659563E-3</v>
      </c>
      <c r="L27" s="52">
        <f t="shared" si="7"/>
        <v>6876.6041666666661</v>
      </c>
      <c r="N27" s="27">
        <f t="shared" si="0"/>
        <v>2.6666666666666665</v>
      </c>
      <c r="O27" s="152">
        <f t="shared" si="1"/>
        <v>4.0064199808250107</v>
      </c>
      <c r="P27" s="52">
        <f t="shared" si="8"/>
        <v>0.50240749280937913</v>
      </c>
    </row>
    <row r="28" spans="1:16" ht="20.100000000000001" customHeight="1" x14ac:dyDescent="0.25">
      <c r="A28" s="8" t="s">
        <v>210</v>
      </c>
      <c r="B28" s="19">
        <v>1214.0400000000002</v>
      </c>
      <c r="C28" s="140">
        <v>1135.32</v>
      </c>
      <c r="D28" s="247">
        <f t="shared" si="2"/>
        <v>4.4284328999983375E-3</v>
      </c>
      <c r="E28" s="215">
        <f t="shared" si="3"/>
        <v>4.7876772343442599E-3</v>
      </c>
      <c r="F28" s="52">
        <f t="shared" ref="F28:F29" si="9">(C28-B28)/B28</f>
        <v>-6.4841356133241282E-2</v>
      </c>
      <c r="H28" s="19">
        <v>283.90499999999997</v>
      </c>
      <c r="I28" s="140">
        <v>304.76099999999997</v>
      </c>
      <c r="J28" s="247">
        <f t="shared" si="5"/>
        <v>7.8779453326285193E-3</v>
      </c>
      <c r="K28" s="215">
        <f t="shared" si="6"/>
        <v>9.033589333593859E-3</v>
      </c>
      <c r="L28" s="52">
        <f t="shared" ref="L28" si="10">(I28-H28)/H28</f>
        <v>7.346119300470226E-2</v>
      </c>
      <c r="N28" s="27">
        <f t="shared" si="0"/>
        <v>2.3385143817337148</v>
      </c>
      <c r="O28" s="152">
        <f t="shared" si="1"/>
        <v>2.6843621181693269</v>
      </c>
      <c r="P28" s="52">
        <f t="shared" ref="P28" si="11">(O28-N28)/N28</f>
        <v>0.1478920716233566</v>
      </c>
    </row>
    <row r="29" spans="1:16" ht="20.100000000000001" customHeight="1" x14ac:dyDescent="0.25">
      <c r="A29" s="8" t="s">
        <v>181</v>
      </c>
      <c r="B29" s="19">
        <v>1767.1599999999999</v>
      </c>
      <c r="C29" s="140">
        <v>1036.2</v>
      </c>
      <c r="D29" s="247">
        <f t="shared" si="2"/>
        <v>6.4460392438149151E-3</v>
      </c>
      <c r="E29" s="215">
        <f t="shared" si="3"/>
        <v>4.3696853312084017E-3</v>
      </c>
      <c r="F29" s="52">
        <f t="shared" si="9"/>
        <v>-0.41363543765137273</v>
      </c>
      <c r="H29" s="19">
        <v>437.07299999999998</v>
      </c>
      <c r="I29" s="140">
        <v>295.85700000000003</v>
      </c>
      <c r="J29" s="247">
        <f t="shared" si="5"/>
        <v>1.2128131594610679E-2</v>
      </c>
      <c r="K29" s="215">
        <f t="shared" si="6"/>
        <v>8.769660945688847E-3</v>
      </c>
      <c r="L29" s="52">
        <f t="shared" ref="L29:L32" si="12">(I29-H29)/H29</f>
        <v>-0.3230947690660369</v>
      </c>
      <c r="N29" s="27">
        <f t="shared" ref="N29:N30" si="13">(H29/B29)*10</f>
        <v>2.4733074537676272</v>
      </c>
      <c r="O29" s="152">
        <f t="shared" ref="O29:O30" si="14">(I29/C29)*10</f>
        <v>2.8552113491603937</v>
      </c>
      <c r="P29" s="52">
        <f t="shared" ref="P29:P30" si="15">(O29-N29)/N29</f>
        <v>0.15441019870417097</v>
      </c>
    </row>
    <row r="30" spans="1:16" ht="20.100000000000001" customHeight="1" x14ac:dyDescent="0.25">
      <c r="A30" s="8" t="s">
        <v>173</v>
      </c>
      <c r="B30" s="19">
        <v>1123.31</v>
      </c>
      <c r="C30" s="140">
        <v>1918.9299999999998</v>
      </c>
      <c r="D30" s="247">
        <f t="shared" si="2"/>
        <v>4.0974786340624127E-3</v>
      </c>
      <c r="E30" s="215">
        <f t="shared" si="3"/>
        <v>8.0921832393512222E-3</v>
      </c>
      <c r="F30" s="52">
        <f t="shared" si="4"/>
        <v>0.70828177439887474</v>
      </c>
      <c r="H30" s="19">
        <v>203.75800000000004</v>
      </c>
      <c r="I30" s="140">
        <v>271.19499999999999</v>
      </c>
      <c r="J30" s="247">
        <f t="shared" si="5"/>
        <v>5.6539842027640312E-3</v>
      </c>
      <c r="K30" s="215">
        <f t="shared" si="6"/>
        <v>8.0386409656221982E-3</v>
      </c>
      <c r="L30" s="52">
        <f t="shared" si="12"/>
        <v>0.33096614611450809</v>
      </c>
      <c r="N30" s="27">
        <f t="shared" si="13"/>
        <v>1.8139071137976166</v>
      </c>
      <c r="O30" s="152">
        <f t="shared" si="14"/>
        <v>1.4132615572219938</v>
      </c>
      <c r="P30" s="52">
        <f t="shared" si="15"/>
        <v>-0.22087435102276365</v>
      </c>
    </row>
    <row r="31" spans="1:16" ht="20.100000000000001" customHeight="1" x14ac:dyDescent="0.25">
      <c r="A31" s="8" t="s">
        <v>207</v>
      </c>
      <c r="B31" s="19">
        <v>11467.519999999997</v>
      </c>
      <c r="C31" s="140">
        <v>6867.17</v>
      </c>
      <c r="D31" s="247">
        <f t="shared" si="2"/>
        <v>4.1829876156789653E-2</v>
      </c>
      <c r="E31" s="215">
        <f t="shared" si="3"/>
        <v>2.8959054251992276E-2</v>
      </c>
      <c r="F31" s="52">
        <f t="shared" si="4"/>
        <v>-0.40116345992856328</v>
      </c>
      <c r="H31" s="19">
        <v>412.21299999999997</v>
      </c>
      <c r="I31" s="140">
        <v>270.41900000000004</v>
      </c>
      <c r="J31" s="247">
        <f t="shared" si="5"/>
        <v>1.1438303233119529E-2</v>
      </c>
      <c r="K31" s="215">
        <f t="shared" si="6"/>
        <v>8.0156391204948083E-3</v>
      </c>
      <c r="L31" s="52">
        <f t="shared" si="12"/>
        <v>-0.34398235863497739</v>
      </c>
      <c r="N31" s="27">
        <f t="shared" ref="N31:N32" si="16">(H31/B31)*10</f>
        <v>0.35946133078468584</v>
      </c>
      <c r="O31" s="152">
        <f t="shared" ref="O31:O32" si="17">(I31/C31)*10</f>
        <v>0.39378521283148671</v>
      </c>
      <c r="P31" s="52">
        <f t="shared" ref="P31:P32" si="18">(O31-N31)/N31</f>
        <v>9.548699430860498E-2</v>
      </c>
    </row>
    <row r="32" spans="1:16" ht="20.100000000000001" customHeight="1" thickBot="1" x14ac:dyDescent="0.3">
      <c r="A32" s="8" t="s">
        <v>17</v>
      </c>
      <c r="B32" s="19">
        <f>B33-SUM(B7:B31)</f>
        <v>17427.800000000076</v>
      </c>
      <c r="C32" s="140">
        <f>C33-SUM(C7:C31)</f>
        <v>16028.889999999956</v>
      </c>
      <c r="D32" s="247">
        <f t="shared" si="2"/>
        <v>6.3571087356752112E-2</v>
      </c>
      <c r="E32" s="215">
        <f t="shared" si="3"/>
        <v>6.759429213332642E-2</v>
      </c>
      <c r="F32" s="52">
        <f t="shared" si="4"/>
        <v>-8.0268880753744817E-2</v>
      </c>
      <c r="H32" s="19">
        <f>H33-SUM(H7:H31)</f>
        <v>3346.3610000000117</v>
      </c>
      <c r="I32" s="140">
        <f>I33-SUM(I7:I31)</f>
        <v>3173.710000000021</v>
      </c>
      <c r="J32" s="247">
        <f t="shared" si="5"/>
        <v>9.2856585904581457E-2</v>
      </c>
      <c r="K32" s="215">
        <f t="shared" si="6"/>
        <v>9.4073693169140271E-2</v>
      </c>
      <c r="L32" s="52">
        <f t="shared" si="12"/>
        <v>-5.1593656512250216E-2</v>
      </c>
      <c r="N32" s="27">
        <f t="shared" si="16"/>
        <v>1.9201281860016739</v>
      </c>
      <c r="O32" s="152">
        <f t="shared" si="17"/>
        <v>1.9799936240126605</v>
      </c>
      <c r="P32" s="52">
        <f t="shared" si="18"/>
        <v>3.1177834088069817E-2</v>
      </c>
    </row>
    <row r="33" spans="1:16" ht="26.25" customHeight="1" thickBot="1" x14ac:dyDescent="0.3">
      <c r="A33" s="12" t="s">
        <v>18</v>
      </c>
      <c r="B33" s="17">
        <v>274146.64</v>
      </c>
      <c r="C33" s="145">
        <v>237133.77999999997</v>
      </c>
      <c r="D33" s="243">
        <f>SUM(D7:D32)</f>
        <v>1</v>
      </c>
      <c r="E33" s="244">
        <f>SUM(E7:E32)</f>
        <v>1</v>
      </c>
      <c r="F33" s="57">
        <f t="shared" si="4"/>
        <v>-0.13501117504121168</v>
      </c>
      <c r="G33" s="1"/>
      <c r="H33" s="17">
        <v>36037.950000000004</v>
      </c>
      <c r="I33" s="145">
        <v>33736.424000000014</v>
      </c>
      <c r="J33" s="243">
        <f>SUM(J7:J32)</f>
        <v>1.0000000000000002</v>
      </c>
      <c r="K33" s="244">
        <f>SUM(K7:K32)</f>
        <v>1.0000000000000002</v>
      </c>
      <c r="L33" s="57">
        <f t="shared" si="7"/>
        <v>-6.3863954525714986E-2</v>
      </c>
      <c r="N33" s="29">
        <f t="shared" si="0"/>
        <v>1.3145501254365182</v>
      </c>
      <c r="O33" s="146">
        <f t="shared" si="1"/>
        <v>1.4226747450321087</v>
      </c>
      <c r="P33" s="57">
        <f t="shared" si="8"/>
        <v>8.2252184609305737E-2</v>
      </c>
    </row>
    <row r="35" spans="1:16" ht="15.75" thickBot="1" x14ac:dyDescent="0.3"/>
    <row r="36" spans="1:16" x14ac:dyDescent="0.25">
      <c r="A36" s="365" t="s">
        <v>2</v>
      </c>
      <c r="B36" s="353" t="s">
        <v>1</v>
      </c>
      <c r="C36" s="351"/>
      <c r="D36" s="353" t="s">
        <v>104</v>
      </c>
      <c r="E36" s="351"/>
      <c r="F36" s="130" t="s">
        <v>0</v>
      </c>
      <c r="H36" s="363" t="s">
        <v>19</v>
      </c>
      <c r="I36" s="364"/>
      <c r="J36" s="353" t="s">
        <v>104</v>
      </c>
      <c r="K36" s="354"/>
      <c r="L36" s="130" t="s">
        <v>0</v>
      </c>
      <c r="N36" s="361" t="s">
        <v>22</v>
      </c>
      <c r="O36" s="351"/>
      <c r="P36" s="130" t="s">
        <v>0</v>
      </c>
    </row>
    <row r="37" spans="1:16" x14ac:dyDescent="0.25">
      <c r="A37" s="366"/>
      <c r="B37" s="356" t="str">
        <f>B5</f>
        <v>jan-mar</v>
      </c>
      <c r="C37" s="358"/>
      <c r="D37" s="356" t="str">
        <f>B5</f>
        <v>jan-mar</v>
      </c>
      <c r="E37" s="358"/>
      <c r="F37" s="131" t="str">
        <f>F5</f>
        <v>2024/2023</v>
      </c>
      <c r="H37" s="359" t="str">
        <f>B5</f>
        <v>jan-mar</v>
      </c>
      <c r="I37" s="358"/>
      <c r="J37" s="356" t="str">
        <f>B5</f>
        <v>jan-mar</v>
      </c>
      <c r="K37" s="357"/>
      <c r="L37" s="131" t="str">
        <f>L5</f>
        <v>2024/2023</v>
      </c>
      <c r="N37" s="359" t="str">
        <f>B5</f>
        <v>jan-mar</v>
      </c>
      <c r="O37" s="357"/>
      <c r="P37" s="131" t="str">
        <f>P5</f>
        <v>2024/2023</v>
      </c>
    </row>
    <row r="38" spans="1:16" ht="19.5" customHeight="1" thickBot="1" x14ac:dyDescent="0.3">
      <c r="A38" s="367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164</v>
      </c>
      <c r="B39" s="39">
        <v>22866.1</v>
      </c>
      <c r="C39" s="147">
        <v>18783.540000000008</v>
      </c>
      <c r="D39" s="247">
        <f t="shared" ref="D39:D61" si="19">B39/$B$62</f>
        <v>0.23785695420644329</v>
      </c>
      <c r="E39" s="246">
        <f t="shared" ref="E39:E61" si="20">C39/$C$62</f>
        <v>0.22293275073160512</v>
      </c>
      <c r="F39" s="52">
        <f>(C39-B39)/B39</f>
        <v>-0.17854203384048836</v>
      </c>
      <c r="H39" s="39">
        <v>3200.0069999999996</v>
      </c>
      <c r="I39" s="147">
        <v>2858.3190000000004</v>
      </c>
      <c r="J39" s="247">
        <f t="shared" ref="J39:J61" si="21">H39/$H$62</f>
        <v>0.25410984048527874</v>
      </c>
      <c r="K39" s="246">
        <f t="shared" ref="K39:K61" si="22">I39/$I$62</f>
        <v>0.22187318312120075</v>
      </c>
      <c r="L39" s="52">
        <f>(I39-H39)/H39</f>
        <v>-0.10677726642472946</v>
      </c>
      <c r="N39" s="27">
        <f t="shared" ref="N39:N62" si="23">(H39/B39)*10</f>
        <v>1.3994546512085577</v>
      </c>
      <c r="O39" s="151">
        <f t="shared" ref="O39:O62" si="24">(I39/C39)*10</f>
        <v>1.5217147566433158</v>
      </c>
      <c r="P39" s="61">
        <f t="shared" si="8"/>
        <v>8.736267754669666E-2</v>
      </c>
    </row>
    <row r="40" spans="1:16" ht="20.100000000000001" customHeight="1" x14ac:dyDescent="0.25">
      <c r="A40" s="38" t="s">
        <v>176</v>
      </c>
      <c r="B40" s="19">
        <v>12605.919999999996</v>
      </c>
      <c r="C40" s="140">
        <v>15765.720000000001</v>
      </c>
      <c r="D40" s="247">
        <f t="shared" si="19"/>
        <v>0.13112886483353467</v>
      </c>
      <c r="E40" s="215">
        <f t="shared" si="20"/>
        <v>0.18711570485990819</v>
      </c>
      <c r="F40" s="52">
        <f t="shared" ref="F40:F62" si="25">(C40-B40)/B40</f>
        <v>0.25066000736162103</v>
      </c>
      <c r="H40" s="19">
        <v>1193.7389999999998</v>
      </c>
      <c r="I40" s="140">
        <v>1615.3230000000001</v>
      </c>
      <c r="J40" s="247">
        <f t="shared" si="21"/>
        <v>9.479380103576529E-2</v>
      </c>
      <c r="K40" s="215">
        <f t="shared" si="22"/>
        <v>0.12538728384721484</v>
      </c>
      <c r="L40" s="52">
        <f t="shared" ref="L40:L62" si="26">(I40-H40)/H40</f>
        <v>0.35316262600116138</v>
      </c>
      <c r="N40" s="27">
        <f t="shared" si="23"/>
        <v>0.94696698059324513</v>
      </c>
      <c r="O40" s="152">
        <f t="shared" si="24"/>
        <v>1.0245792770644155</v>
      </c>
      <c r="P40" s="52">
        <f t="shared" si="8"/>
        <v>8.1958820171901592E-2</v>
      </c>
    </row>
    <row r="41" spans="1:16" ht="20.100000000000001" customHeight="1" x14ac:dyDescent="0.25">
      <c r="A41" s="38" t="s">
        <v>169</v>
      </c>
      <c r="B41" s="19">
        <v>14162.579999999996</v>
      </c>
      <c r="C41" s="140">
        <v>13912.460000000001</v>
      </c>
      <c r="D41" s="247">
        <f t="shared" si="19"/>
        <v>0.14732149962193331</v>
      </c>
      <c r="E41" s="215">
        <f t="shared" si="20"/>
        <v>0.16512025833487329</v>
      </c>
      <c r="F41" s="52">
        <f t="shared" si="25"/>
        <v>-1.7660623982353175E-2</v>
      </c>
      <c r="H41" s="19">
        <v>1564.3020000000001</v>
      </c>
      <c r="I41" s="140">
        <v>1479.7650000000006</v>
      </c>
      <c r="J41" s="247">
        <f t="shared" si="21"/>
        <v>0.12421989442235677</v>
      </c>
      <c r="K41" s="215">
        <f t="shared" si="22"/>
        <v>0.11486477570255234</v>
      </c>
      <c r="L41" s="52">
        <f t="shared" si="26"/>
        <v>-5.4041355185890941E-2</v>
      </c>
      <c r="N41" s="27">
        <f t="shared" si="23"/>
        <v>1.1045318014090657</v>
      </c>
      <c r="O41" s="152">
        <f t="shared" si="24"/>
        <v>1.0636256995527753</v>
      </c>
      <c r="P41" s="52">
        <f t="shared" si="8"/>
        <v>-3.7034788680693438E-2</v>
      </c>
    </row>
    <row r="42" spans="1:16" ht="20.100000000000001" customHeight="1" x14ac:dyDescent="0.25">
      <c r="A42" s="38" t="s">
        <v>183</v>
      </c>
      <c r="B42" s="19">
        <v>2895.23</v>
      </c>
      <c r="C42" s="140">
        <v>4317.9299999999994</v>
      </c>
      <c r="D42" s="247">
        <f t="shared" si="19"/>
        <v>3.0116661325154743E-2</v>
      </c>
      <c r="E42" s="215">
        <f t="shared" si="20"/>
        <v>5.1247422603328187E-2</v>
      </c>
      <c r="F42" s="52">
        <f t="shared" si="25"/>
        <v>0.49139446607005294</v>
      </c>
      <c r="H42" s="19">
        <v>871.92900000000009</v>
      </c>
      <c r="I42" s="140">
        <v>1347.299</v>
      </c>
      <c r="J42" s="247">
        <f t="shared" si="21"/>
        <v>6.9239142009529561E-2</v>
      </c>
      <c r="K42" s="215">
        <f t="shared" si="22"/>
        <v>0.10458227991557646</v>
      </c>
      <c r="L42" s="52">
        <f t="shared" si="26"/>
        <v>0.54519347332179546</v>
      </c>
      <c r="N42" s="27">
        <f t="shared" si="23"/>
        <v>3.0116052956069121</v>
      </c>
      <c r="O42" s="152">
        <f t="shared" si="24"/>
        <v>3.120242801527584</v>
      </c>
      <c r="P42" s="52">
        <f t="shared" si="8"/>
        <v>3.6072956200184518E-2</v>
      </c>
    </row>
    <row r="43" spans="1:16" ht="20.100000000000001" customHeight="1" x14ac:dyDescent="0.25">
      <c r="A43" s="38" t="s">
        <v>177</v>
      </c>
      <c r="B43" s="19">
        <v>5130.3099999999995</v>
      </c>
      <c r="C43" s="140">
        <v>5750.22</v>
      </c>
      <c r="D43" s="247">
        <f t="shared" si="19"/>
        <v>5.3366333162841853E-2</v>
      </c>
      <c r="E43" s="215">
        <f t="shared" si="20"/>
        <v>6.824657981998547E-2</v>
      </c>
      <c r="F43" s="52">
        <f t="shared" si="25"/>
        <v>0.12083285415501224</v>
      </c>
      <c r="H43" s="19">
        <v>886.31600000000003</v>
      </c>
      <c r="I43" s="140">
        <v>1084.7280000000001</v>
      </c>
      <c r="J43" s="247">
        <f t="shared" si="21"/>
        <v>7.0381601471356275E-2</v>
      </c>
      <c r="K43" s="215">
        <f t="shared" si="22"/>
        <v>8.4200557803622969E-2</v>
      </c>
      <c r="L43" s="52">
        <f t="shared" si="26"/>
        <v>0.22386146701627865</v>
      </c>
      <c r="N43" s="27">
        <f t="shared" si="23"/>
        <v>1.7276071036643013</v>
      </c>
      <c r="O43" s="152">
        <f t="shared" si="24"/>
        <v>1.8864113025240772</v>
      </c>
      <c r="P43" s="52">
        <f t="shared" si="8"/>
        <v>9.1921478282271429E-2</v>
      </c>
    </row>
    <row r="44" spans="1:16" ht="20.100000000000001" customHeight="1" x14ac:dyDescent="0.25">
      <c r="A44" s="38" t="s">
        <v>172</v>
      </c>
      <c r="B44" s="19">
        <v>6948.2300000000014</v>
      </c>
      <c r="C44" s="140">
        <v>6980.2899999999991</v>
      </c>
      <c r="D44" s="247">
        <f t="shared" si="19"/>
        <v>7.2276637683113251E-2</v>
      </c>
      <c r="E44" s="215">
        <f t="shared" si="20"/>
        <v>8.2845685669704169E-2</v>
      </c>
      <c r="F44" s="52">
        <f t="shared" si="25"/>
        <v>4.6141247483168614E-3</v>
      </c>
      <c r="H44" s="19">
        <v>963.70400000000006</v>
      </c>
      <c r="I44" s="140">
        <v>968.89599999999996</v>
      </c>
      <c r="J44" s="247">
        <f t="shared" si="21"/>
        <v>7.6526916883314672E-2</v>
      </c>
      <c r="K44" s="215">
        <f t="shared" si="22"/>
        <v>7.5209253982287796E-2</v>
      </c>
      <c r="L44" s="52">
        <f t="shared" si="26"/>
        <v>5.3875463835367432E-3</v>
      </c>
      <c r="N44" s="27">
        <f t="shared" si="23"/>
        <v>1.3869776907212339</v>
      </c>
      <c r="O44" s="152">
        <f t="shared" si="24"/>
        <v>1.38804548235102</v>
      </c>
      <c r="P44" s="52">
        <f t="shared" si="8"/>
        <v>7.6986936194398407E-4</v>
      </c>
    </row>
    <row r="45" spans="1:16" ht="20.100000000000001" customHeight="1" x14ac:dyDescent="0.25">
      <c r="A45" s="38" t="s">
        <v>180</v>
      </c>
      <c r="B45" s="19">
        <v>5838.6200000000017</v>
      </c>
      <c r="C45" s="140">
        <v>5431.57</v>
      </c>
      <c r="D45" s="247">
        <f t="shared" si="19"/>
        <v>6.0734290935875575E-2</v>
      </c>
      <c r="E45" s="215">
        <f t="shared" si="20"/>
        <v>6.4464677099804607E-2</v>
      </c>
      <c r="F45" s="52">
        <f t="shared" si="25"/>
        <v>-6.9716816645029461E-2</v>
      </c>
      <c r="H45" s="19">
        <v>752.85599999999999</v>
      </c>
      <c r="I45" s="140">
        <v>731.06700000000001</v>
      </c>
      <c r="J45" s="247">
        <f t="shared" si="21"/>
        <v>5.9783656119622566E-2</v>
      </c>
      <c r="K45" s="215">
        <f t="shared" si="22"/>
        <v>5.6748096473789957E-2</v>
      </c>
      <c r="L45" s="52">
        <f t="shared" si="26"/>
        <v>-2.8941789664955832E-2</v>
      </c>
      <c r="N45" s="27">
        <f t="shared" si="23"/>
        <v>1.2894416831374533</v>
      </c>
      <c r="O45" s="152">
        <f t="shared" si="24"/>
        <v>1.3459589032268757</v>
      </c>
      <c r="P45" s="52">
        <f t="shared" si="8"/>
        <v>4.3830768640816233E-2</v>
      </c>
    </row>
    <row r="46" spans="1:16" ht="20.100000000000001" customHeight="1" x14ac:dyDescent="0.25">
      <c r="A46" s="38" t="s">
        <v>170</v>
      </c>
      <c r="B46" s="19">
        <v>14997.910000000002</v>
      </c>
      <c r="C46" s="140">
        <v>2544.1099999999997</v>
      </c>
      <c r="D46" s="247">
        <f t="shared" si="19"/>
        <v>0.15601074044381677</v>
      </c>
      <c r="E46" s="215">
        <f t="shared" si="20"/>
        <v>3.0194811013460911E-2</v>
      </c>
      <c r="F46" s="52">
        <f t="shared" si="25"/>
        <v>-0.8303690314183777</v>
      </c>
      <c r="H46" s="19">
        <v>998.96</v>
      </c>
      <c r="I46" s="140">
        <v>520.53899999999999</v>
      </c>
      <c r="J46" s="247">
        <f t="shared" si="21"/>
        <v>7.9326565926628942E-2</v>
      </c>
      <c r="K46" s="215">
        <f t="shared" si="22"/>
        <v>4.0406142515487846E-2</v>
      </c>
      <c r="L46" s="52">
        <f t="shared" si="26"/>
        <v>-0.47891907583887244</v>
      </c>
      <c r="N46" s="27">
        <f t="shared" si="23"/>
        <v>0.66606613854863772</v>
      </c>
      <c r="O46" s="152">
        <f t="shared" si="24"/>
        <v>2.046055398548019</v>
      </c>
      <c r="P46" s="52">
        <f t="shared" si="8"/>
        <v>2.0718501964480383</v>
      </c>
    </row>
    <row r="47" spans="1:16" ht="20.100000000000001" customHeight="1" x14ac:dyDescent="0.25">
      <c r="A47" s="38" t="s">
        <v>171</v>
      </c>
      <c r="B47" s="19">
        <v>4101.8899999999994</v>
      </c>
      <c r="C47" s="140">
        <v>2468.62</v>
      </c>
      <c r="D47" s="247">
        <f t="shared" si="19"/>
        <v>4.2668538224265078E-2</v>
      </c>
      <c r="E47" s="215">
        <f t="shared" si="20"/>
        <v>2.929885671769298E-2</v>
      </c>
      <c r="F47" s="52">
        <f t="shared" si="25"/>
        <v>-0.39817498762765452</v>
      </c>
      <c r="H47" s="19">
        <v>823.91799999999989</v>
      </c>
      <c r="I47" s="140">
        <v>514.78399999999999</v>
      </c>
      <c r="J47" s="247">
        <f t="shared" si="21"/>
        <v>6.5426629239545384E-2</v>
      </c>
      <c r="K47" s="215">
        <f t="shared" si="22"/>
        <v>3.9959418350388527E-2</v>
      </c>
      <c r="L47" s="52">
        <f t="shared" si="26"/>
        <v>-0.3751999592192426</v>
      </c>
      <c r="N47" s="27">
        <f t="shared" si="23"/>
        <v>2.0086301680444869</v>
      </c>
      <c r="O47" s="152">
        <f t="shared" si="24"/>
        <v>2.0853108214305967</v>
      </c>
      <c r="P47" s="52">
        <f t="shared" si="8"/>
        <v>3.8175595789623443E-2</v>
      </c>
    </row>
    <row r="48" spans="1:16" ht="20.100000000000001" customHeight="1" x14ac:dyDescent="0.25">
      <c r="A48" s="38" t="s">
        <v>178</v>
      </c>
      <c r="B48" s="19">
        <v>3388.79</v>
      </c>
      <c r="C48" s="140">
        <v>3263.6499999999996</v>
      </c>
      <c r="D48" s="247">
        <f t="shared" si="19"/>
        <v>3.525075407897512E-2</v>
      </c>
      <c r="E48" s="215">
        <f t="shared" si="20"/>
        <v>3.8734683234640681E-2</v>
      </c>
      <c r="F48" s="52">
        <f t="shared" si="25"/>
        <v>-3.6927634937544175E-2</v>
      </c>
      <c r="H48" s="19">
        <v>573.428</v>
      </c>
      <c r="I48" s="140">
        <v>467.80399999999997</v>
      </c>
      <c r="J48" s="247">
        <f t="shared" si="21"/>
        <v>4.5535430894305055E-2</v>
      </c>
      <c r="K48" s="215">
        <f t="shared" si="22"/>
        <v>3.631265878890011E-2</v>
      </c>
      <c r="L48" s="52">
        <f t="shared" si="26"/>
        <v>-0.1841974929720907</v>
      </c>
      <c r="N48" s="27">
        <f t="shared" si="23"/>
        <v>1.6921319999173747</v>
      </c>
      <c r="O48" s="152">
        <f t="shared" si="24"/>
        <v>1.4333767407657072</v>
      </c>
      <c r="P48" s="52">
        <f t="shared" si="8"/>
        <v>-0.15291671049557737</v>
      </c>
    </row>
    <row r="49" spans="1:16" ht="20.100000000000001" customHeight="1" x14ac:dyDescent="0.25">
      <c r="A49" s="38" t="s">
        <v>190</v>
      </c>
      <c r="B49" s="19">
        <v>856.04000000000008</v>
      </c>
      <c r="C49" s="140">
        <v>1264.2000000000003</v>
      </c>
      <c r="D49" s="247">
        <f t="shared" si="19"/>
        <v>8.9046696672753015E-3</v>
      </c>
      <c r="E49" s="215">
        <f t="shared" si="20"/>
        <v>1.5004178311164729E-2</v>
      </c>
      <c r="F49" s="52">
        <f>(C49-B49)/B49</f>
        <v>0.4768001495257233</v>
      </c>
      <c r="H49" s="19">
        <v>257.24299999999999</v>
      </c>
      <c r="I49" s="140">
        <v>396.81600000000003</v>
      </c>
      <c r="J49" s="247">
        <f t="shared" si="21"/>
        <v>2.0427448344942548E-2</v>
      </c>
      <c r="K49" s="215">
        <f t="shared" si="22"/>
        <v>3.0802310390625535E-2</v>
      </c>
      <c r="L49" s="52">
        <f t="shared" si="26"/>
        <v>0.54257258700917044</v>
      </c>
      <c r="N49" s="27">
        <f t="shared" si="23"/>
        <v>3.0050348114574081</v>
      </c>
      <c r="O49" s="152">
        <f t="shared" si="24"/>
        <v>3.1388704318936873</v>
      </c>
      <c r="P49" s="52">
        <f t="shared" si="8"/>
        <v>4.4537128131094894E-2</v>
      </c>
    </row>
    <row r="50" spans="1:16" ht="20.100000000000001" customHeight="1" x14ac:dyDescent="0.25">
      <c r="A50" s="38" t="s">
        <v>194</v>
      </c>
      <c r="B50" s="19">
        <v>457.24000000000007</v>
      </c>
      <c r="C50" s="140">
        <v>1035.8700000000001</v>
      </c>
      <c r="D50" s="247">
        <f t="shared" si="19"/>
        <v>4.7562861065662335E-3</v>
      </c>
      <c r="E50" s="215">
        <f t="shared" si="20"/>
        <v>1.2294239983535996E-2</v>
      </c>
      <c r="F50" s="52">
        <f t="shared" ref="F50:F53" si="27">(C50-B50)/B50</f>
        <v>1.2654842096054588</v>
      </c>
      <c r="H50" s="19">
        <v>114.08400000000002</v>
      </c>
      <c r="I50" s="140">
        <v>222.32999999999996</v>
      </c>
      <c r="J50" s="247">
        <f t="shared" si="21"/>
        <v>9.0593136333522242E-3</v>
      </c>
      <c r="K50" s="215">
        <f t="shared" si="22"/>
        <v>1.7258068397312035E-2</v>
      </c>
      <c r="L50" s="52">
        <f t="shared" si="26"/>
        <v>0.94882717997265109</v>
      </c>
      <c r="N50" s="27">
        <f t="shared" ref="N50" si="28">(H50/B50)*10</f>
        <v>2.4950573003236811</v>
      </c>
      <c r="O50" s="152">
        <f t="shared" ref="O50" si="29">(I50/C50)*10</f>
        <v>2.1463117958817217</v>
      </c>
      <c r="P50" s="52">
        <f t="shared" ref="P50" si="30">(O50-N50)/N50</f>
        <v>-0.13977454722050553</v>
      </c>
    </row>
    <row r="51" spans="1:16" ht="20.100000000000001" customHeight="1" x14ac:dyDescent="0.25">
      <c r="A51" s="38" t="s">
        <v>179</v>
      </c>
      <c r="B51" s="19">
        <v>435.57999999999993</v>
      </c>
      <c r="C51" s="140">
        <v>1058.56</v>
      </c>
      <c r="D51" s="247">
        <f t="shared" si="19"/>
        <v>4.5309752040462769E-3</v>
      </c>
      <c r="E51" s="215">
        <f t="shared" si="20"/>
        <v>1.2563536618467435E-2</v>
      </c>
      <c r="F51" s="52">
        <f t="shared" si="27"/>
        <v>1.4302309564259152</v>
      </c>
      <c r="H51" s="19">
        <v>80.349000000000018</v>
      </c>
      <c r="I51" s="140">
        <v>212.893</v>
      </c>
      <c r="J51" s="247">
        <f t="shared" si="21"/>
        <v>6.3804459093844699E-3</v>
      </c>
      <c r="K51" s="215">
        <f t="shared" si="22"/>
        <v>1.6525533914941538E-2</v>
      </c>
      <c r="L51" s="52">
        <f t="shared" si="26"/>
        <v>1.6496036042763438</v>
      </c>
      <c r="N51" s="27">
        <f t="shared" ref="N51:N52" si="31">(H51/B51)*10</f>
        <v>1.8446439230451359</v>
      </c>
      <c r="O51" s="152">
        <f t="shared" ref="O51:O52" si="32">(I51/C51)*10</f>
        <v>2.0111566656590085</v>
      </c>
      <c r="P51" s="52">
        <f t="shared" ref="P51:P52" si="33">(O51-N51)/N51</f>
        <v>9.0268230379657005E-2</v>
      </c>
    </row>
    <row r="52" spans="1:16" ht="20.100000000000001" customHeight="1" x14ac:dyDescent="0.25">
      <c r="A52" s="38" t="s">
        <v>184</v>
      </c>
      <c r="B52" s="19">
        <v>428.66999999999996</v>
      </c>
      <c r="C52" s="140">
        <v>676.86</v>
      </c>
      <c r="D52" s="247">
        <f t="shared" si="19"/>
        <v>4.4590962411463278E-3</v>
      </c>
      <c r="E52" s="215">
        <f t="shared" si="20"/>
        <v>8.0333239453369374E-3</v>
      </c>
      <c r="F52" s="52">
        <f t="shared" si="27"/>
        <v>0.57897683532787481</v>
      </c>
      <c r="H52" s="19">
        <v>115.41099999999999</v>
      </c>
      <c r="I52" s="140">
        <v>181.327</v>
      </c>
      <c r="J52" s="247">
        <f t="shared" si="21"/>
        <v>9.1646895773185837E-3</v>
      </c>
      <c r="K52" s="215">
        <f t="shared" si="22"/>
        <v>1.4075265453512347E-2</v>
      </c>
      <c r="L52" s="52">
        <f t="shared" si="26"/>
        <v>0.57114139900009542</v>
      </c>
      <c r="N52" s="27">
        <f t="shared" si="31"/>
        <v>2.6923041033895538</v>
      </c>
      <c r="O52" s="152">
        <f t="shared" si="32"/>
        <v>2.6789439470496115</v>
      </c>
      <c r="P52" s="52">
        <f t="shared" si="33"/>
        <v>-4.9623503983529235E-3</v>
      </c>
    </row>
    <row r="53" spans="1:16" ht="20.100000000000001" customHeight="1" x14ac:dyDescent="0.25">
      <c r="A53" s="38" t="s">
        <v>196</v>
      </c>
      <c r="B53" s="19">
        <v>4.51</v>
      </c>
      <c r="C53" s="140">
        <v>96.52</v>
      </c>
      <c r="D53" s="247">
        <f t="shared" si="19"/>
        <v>4.6913765944829212E-5</v>
      </c>
      <c r="E53" s="215">
        <f t="shared" si="20"/>
        <v>1.1455491936351995E-3</v>
      </c>
      <c r="F53" s="52">
        <f t="shared" si="27"/>
        <v>20.40133037694013</v>
      </c>
      <c r="H53" s="19">
        <v>1.8250000000000002</v>
      </c>
      <c r="I53" s="140">
        <v>75.644999999999996</v>
      </c>
      <c r="J53" s="247">
        <f t="shared" si="21"/>
        <v>1.4492170138553879E-4</v>
      </c>
      <c r="K53" s="215">
        <f t="shared" si="22"/>
        <v>5.8718417843506019E-3</v>
      </c>
      <c r="L53" s="52">
        <f t="shared" si="26"/>
        <v>40.449315068493142</v>
      </c>
      <c r="N53" s="27">
        <f t="shared" ref="N53" si="34">(H53/B53)*10</f>
        <v>4.0465631929046566</v>
      </c>
      <c r="O53" s="152">
        <f t="shared" ref="O53" si="35">(I53/C53)*10</f>
        <v>7.8372358060505594</v>
      </c>
      <c r="P53" s="52">
        <f t="shared" ref="P53" si="36">(O53-N53)/N53</f>
        <v>0.93676347864591891</v>
      </c>
    </row>
    <row r="54" spans="1:16" ht="20.100000000000001" customHeight="1" x14ac:dyDescent="0.25">
      <c r="A54" s="38" t="s">
        <v>192</v>
      </c>
      <c r="B54" s="19">
        <v>48.92</v>
      </c>
      <c r="C54" s="140">
        <v>326.28999999999996</v>
      </c>
      <c r="D54" s="247">
        <f t="shared" si="19"/>
        <v>5.088739312685245E-4</v>
      </c>
      <c r="E54" s="215">
        <f t="shared" si="20"/>
        <v>3.8725781847412893E-3</v>
      </c>
      <c r="F54" s="52">
        <f t="shared" ref="F54" si="37">(C54-B54)/B54</f>
        <v>5.6698691741618958</v>
      </c>
      <c r="H54" s="19">
        <v>14.663</v>
      </c>
      <c r="I54" s="140">
        <v>57.076999999999991</v>
      </c>
      <c r="J54" s="247">
        <f t="shared" si="21"/>
        <v>1.1643763876252905E-3</v>
      </c>
      <c r="K54" s="215">
        <f t="shared" si="22"/>
        <v>4.4305256596652689E-3</v>
      </c>
      <c r="L54" s="52">
        <f t="shared" si="26"/>
        <v>2.8925867830594001</v>
      </c>
      <c r="N54" s="27">
        <f t="shared" si="23"/>
        <v>2.9973426001635324</v>
      </c>
      <c r="O54" s="152">
        <f t="shared" si="24"/>
        <v>1.7492721198933463</v>
      </c>
      <c r="P54" s="52">
        <f t="shared" ref="P54" si="38">(O54-N54)/N54</f>
        <v>-0.41639233372991546</v>
      </c>
    </row>
    <row r="55" spans="1:16" ht="20.100000000000001" customHeight="1" x14ac:dyDescent="0.25">
      <c r="A55" s="38" t="s">
        <v>189</v>
      </c>
      <c r="B55" s="19">
        <v>113.50999999999999</v>
      </c>
      <c r="C55" s="140">
        <v>132.63</v>
      </c>
      <c r="D55" s="247">
        <f t="shared" si="19"/>
        <v>1.180749794323185E-3</v>
      </c>
      <c r="E55" s="215">
        <f t="shared" si="20"/>
        <v>1.574121317362583E-3</v>
      </c>
      <c r="F55" s="52">
        <f t="shared" ref="F55:F56" si="39">(C55-B55)/B55</f>
        <v>0.16844330895956308</v>
      </c>
      <c r="H55" s="19">
        <v>36.042000000000002</v>
      </c>
      <c r="I55" s="140">
        <v>35.141999999999996</v>
      </c>
      <c r="J55" s="247">
        <f t="shared" si="21"/>
        <v>2.8620646363493639E-3</v>
      </c>
      <c r="K55" s="215">
        <f t="shared" si="22"/>
        <v>2.7278506707072354E-3</v>
      </c>
      <c r="L55" s="52">
        <f t="shared" ref="L55:L56" si="40">(I55-H55)/H55</f>
        <v>-2.4970867321458454E-2</v>
      </c>
      <c r="N55" s="27">
        <f t="shared" si="23"/>
        <v>3.1752268522597134</v>
      </c>
      <c r="O55" s="152">
        <f t="shared" si="24"/>
        <v>2.6496267812712055</v>
      </c>
      <c r="P55" s="52">
        <f t="shared" ref="P55:P56" si="41">(O55-N55)/N55</f>
        <v>-0.16553150229705763</v>
      </c>
    </row>
    <row r="56" spans="1:16" ht="20.100000000000001" customHeight="1" x14ac:dyDescent="0.25">
      <c r="A56" s="38" t="s">
        <v>195</v>
      </c>
      <c r="B56" s="19">
        <v>62.12</v>
      </c>
      <c r="C56" s="140">
        <v>130.22999999999999</v>
      </c>
      <c r="D56" s="247">
        <f t="shared" si="19"/>
        <v>6.461825145216831E-4</v>
      </c>
      <c r="E56" s="215">
        <f t="shared" si="20"/>
        <v>1.5456368782336514E-3</v>
      </c>
      <c r="F56" s="52">
        <f t="shared" si="39"/>
        <v>1.0964262717321311</v>
      </c>
      <c r="H56" s="19">
        <v>12.35</v>
      </c>
      <c r="I56" s="140">
        <v>27.082999999999998</v>
      </c>
      <c r="J56" s="247">
        <f t="shared" si="21"/>
        <v>9.8070302033501588E-4</v>
      </c>
      <c r="K56" s="215">
        <f t="shared" si="22"/>
        <v>2.1022815922475688E-3</v>
      </c>
      <c r="L56" s="52">
        <f t="shared" si="40"/>
        <v>1.1929554655870445</v>
      </c>
      <c r="N56" s="27">
        <f t="shared" si="23"/>
        <v>1.9880875724404379</v>
      </c>
      <c r="O56" s="152">
        <f t="shared" si="24"/>
        <v>2.0796283498425865</v>
      </c>
      <c r="P56" s="52">
        <f t="shared" si="41"/>
        <v>4.6044640422845923E-2</v>
      </c>
    </row>
    <row r="57" spans="1:16" ht="20.100000000000001" customHeight="1" x14ac:dyDescent="0.25">
      <c r="A57" s="38" t="s">
        <v>193</v>
      </c>
      <c r="B57" s="19">
        <v>379</v>
      </c>
      <c r="C57" s="140">
        <v>100.03000000000002</v>
      </c>
      <c r="D57" s="247">
        <f t="shared" si="19"/>
        <v>3.9424206858293285E-3</v>
      </c>
      <c r="E57" s="215">
        <f t="shared" si="20"/>
        <v>1.1872076858612623E-3</v>
      </c>
      <c r="F57" s="52">
        <f t="shared" si="25"/>
        <v>-0.73606860158311338</v>
      </c>
      <c r="H57" s="19">
        <v>60.872</v>
      </c>
      <c r="I57" s="140">
        <v>23.520000000000003</v>
      </c>
      <c r="J57" s="247">
        <f t="shared" si="21"/>
        <v>4.8337938667071326E-3</v>
      </c>
      <c r="K57" s="215">
        <f t="shared" si="22"/>
        <v>1.8257084905535881E-3</v>
      </c>
      <c r="L57" s="52">
        <f t="shared" si="26"/>
        <v>-0.61361545538178464</v>
      </c>
      <c r="N57" s="27">
        <f t="shared" si="23"/>
        <v>1.6061213720316623</v>
      </c>
      <c r="O57" s="152">
        <f t="shared" si="24"/>
        <v>2.351294611616515</v>
      </c>
      <c r="P57" s="52">
        <f t="shared" si="8"/>
        <v>0.46395823663204622</v>
      </c>
    </row>
    <row r="58" spans="1:16" ht="20.100000000000001" customHeight="1" x14ac:dyDescent="0.25">
      <c r="A58" s="38" t="s">
        <v>191</v>
      </c>
      <c r="B58" s="19">
        <v>143.72</v>
      </c>
      <c r="C58" s="140">
        <v>78.22</v>
      </c>
      <c r="D58" s="247">
        <f t="shared" si="19"/>
        <v>1.494999210995755E-3</v>
      </c>
      <c r="E58" s="215">
        <f t="shared" si="20"/>
        <v>9.2835534527709604E-4</v>
      </c>
      <c r="F58" s="52">
        <f t="shared" si="25"/>
        <v>-0.45574728639020318</v>
      </c>
      <c r="H58" s="19">
        <v>22.883000000000003</v>
      </c>
      <c r="I58" s="140">
        <v>21.141000000000002</v>
      </c>
      <c r="J58" s="247">
        <f t="shared" si="21"/>
        <v>1.8171196124960461E-3</v>
      </c>
      <c r="K58" s="215">
        <f t="shared" si="22"/>
        <v>1.6410418026697876E-3</v>
      </c>
      <c r="L58" s="52">
        <f t="shared" si="26"/>
        <v>-7.6126382030328218E-2</v>
      </c>
      <c r="N58" s="27">
        <f t="shared" ref="N58" si="42">(H58/B58)*10</f>
        <v>1.5921931533537437</v>
      </c>
      <c r="O58" s="152">
        <f t="shared" ref="O58" si="43">(I58/C58)*10</f>
        <v>2.7027614420864232</v>
      </c>
      <c r="P58" s="52">
        <f t="shared" ref="P58" si="44">(O58-N58)/N58</f>
        <v>0.69750851923550528</v>
      </c>
    </row>
    <row r="59" spans="1:16" ht="20.100000000000001" customHeight="1" x14ac:dyDescent="0.25">
      <c r="A59" s="38" t="s">
        <v>223</v>
      </c>
      <c r="B59" s="19">
        <v>22.68</v>
      </c>
      <c r="C59" s="140">
        <v>58.77</v>
      </c>
      <c r="D59" s="247">
        <f t="shared" si="19"/>
        <v>2.3592111122588174E-4</v>
      </c>
      <c r="E59" s="215">
        <f t="shared" si="20"/>
        <v>6.9751270316971284E-4</v>
      </c>
      <c r="F59" s="52">
        <f>(C59-B59)/B59</f>
        <v>1.5912698412698414</v>
      </c>
      <c r="H59" s="19">
        <v>7.7</v>
      </c>
      <c r="I59" s="140">
        <v>18.899000000000001</v>
      </c>
      <c r="J59" s="247">
        <f t="shared" si="21"/>
        <v>6.114504661198075E-4</v>
      </c>
      <c r="K59" s="215">
        <f t="shared" si="22"/>
        <v>1.4670095562488205E-3</v>
      </c>
      <c r="L59" s="52">
        <f t="shared" si="26"/>
        <v>1.4544155844155846</v>
      </c>
      <c r="N59" s="27">
        <f t="shared" si="23"/>
        <v>3.3950617283950617</v>
      </c>
      <c r="O59" s="152">
        <f t="shared" si="24"/>
        <v>3.2157563382678238</v>
      </c>
      <c r="P59" s="52">
        <f>(O59-N59)/N59</f>
        <v>-5.2813587637477344E-2</v>
      </c>
    </row>
    <row r="60" spans="1:16" ht="20.100000000000001" customHeight="1" x14ac:dyDescent="0.25">
      <c r="A60" s="38" t="s">
        <v>197</v>
      </c>
      <c r="B60" s="19">
        <v>49.41</v>
      </c>
      <c r="C60" s="140">
        <v>39.6</v>
      </c>
      <c r="D60" s="247">
        <f t="shared" si="19"/>
        <v>5.1397099231352799E-4</v>
      </c>
      <c r="E60" s="215">
        <f t="shared" si="20"/>
        <v>4.6999324562737156E-4</v>
      </c>
      <c r="F60" s="52">
        <f>(C60-B60)/B60</f>
        <v>-0.19854280510018207</v>
      </c>
      <c r="H60" s="19">
        <v>16.579999999999998</v>
      </c>
      <c r="I60" s="140">
        <v>12.186</v>
      </c>
      <c r="J60" s="247">
        <f t="shared" si="21"/>
        <v>1.3166037309436892E-3</v>
      </c>
      <c r="K60" s="215">
        <f t="shared" si="22"/>
        <v>9.459219245699839E-4</v>
      </c>
      <c r="L60" s="52">
        <f t="shared" si="26"/>
        <v>-0.26501809408926408</v>
      </c>
      <c r="N60" s="27">
        <f t="shared" ref="N60" si="45">(H60/B60)*10</f>
        <v>3.3555960331916612</v>
      </c>
      <c r="O60" s="152">
        <f t="shared" ref="O60" si="46">(I60/C60)*10</f>
        <v>3.0772727272727272</v>
      </c>
      <c r="P60" s="52">
        <f>(O60-N60)/N60</f>
        <v>-8.2943031034104539E-2</v>
      </c>
    </row>
    <row r="61" spans="1:16" ht="20.100000000000001" customHeight="1" thickBot="1" x14ac:dyDescent="0.3">
      <c r="A61" s="8" t="s">
        <v>17</v>
      </c>
      <c r="B61" s="19">
        <f>B62-SUM(B39:B60)</f>
        <v>196.85000000000582</v>
      </c>
      <c r="C61" s="140">
        <f>C62-SUM(C39:C60)</f>
        <v>40.639999999999418</v>
      </c>
      <c r="D61" s="247">
        <f t="shared" si="19"/>
        <v>2.0476662585897794E-3</v>
      </c>
      <c r="E61" s="215">
        <f t="shared" si="20"/>
        <v>4.82336502583235E-4</v>
      </c>
      <c r="F61" s="52">
        <f t="shared" si="25"/>
        <v>-0.79354838709678321</v>
      </c>
      <c r="H61" s="196">
        <f>H62-SUM(H39:H60)</f>
        <v>23.846000000003187</v>
      </c>
      <c r="I61" s="142">
        <f>I62-SUM(I39:I60)</f>
        <v>10.087000000004991</v>
      </c>
      <c r="J61" s="247">
        <f t="shared" si="21"/>
        <v>1.8935906253369969E-3</v>
      </c>
      <c r="K61" s="215">
        <f t="shared" si="22"/>
        <v>7.829898615741137E-4</v>
      </c>
      <c r="L61" s="52">
        <f t="shared" si="26"/>
        <v>-0.57699404512271901</v>
      </c>
      <c r="N61" s="27">
        <f t="shared" si="23"/>
        <v>1.2113792227585716</v>
      </c>
      <c r="O61" s="152">
        <f t="shared" si="24"/>
        <v>2.4820374015760667</v>
      </c>
      <c r="P61" s="52">
        <f t="shared" si="8"/>
        <v>1.0489350939369197</v>
      </c>
    </row>
    <row r="62" spans="1:16" ht="26.25" customHeight="1" thickBot="1" x14ac:dyDescent="0.3">
      <c r="A62" s="12" t="s">
        <v>18</v>
      </c>
      <c r="B62" s="17">
        <v>96133.829999999973</v>
      </c>
      <c r="C62" s="145">
        <v>84256.53</v>
      </c>
      <c r="D62" s="253">
        <f>SUM(D39:D61)</f>
        <v>1.0000000000000002</v>
      </c>
      <c r="E62" s="254">
        <f>SUM(E39:E61)</f>
        <v>1</v>
      </c>
      <c r="F62" s="57">
        <f t="shared" si="25"/>
        <v>-0.12354963908126804</v>
      </c>
      <c r="G62" s="1"/>
      <c r="H62" s="17">
        <v>12593.007000000003</v>
      </c>
      <c r="I62" s="145">
        <v>12882.670000000006</v>
      </c>
      <c r="J62" s="253">
        <f>SUM(J39:J61)</f>
        <v>1</v>
      </c>
      <c r="K62" s="254">
        <f>SUM(K39:K61)</f>
        <v>1.0000000000000002</v>
      </c>
      <c r="L62" s="57">
        <f t="shared" si="26"/>
        <v>2.3001893034761453E-2</v>
      </c>
      <c r="M62" s="1"/>
      <c r="N62" s="29">
        <f t="shared" si="23"/>
        <v>1.309945416717508</v>
      </c>
      <c r="O62" s="146">
        <f t="shared" si="24"/>
        <v>1.5289817893046398</v>
      </c>
      <c r="P62" s="57">
        <f t="shared" si="8"/>
        <v>0.1672103049423222</v>
      </c>
    </row>
    <row r="64" spans="1:16" ht="15.75" thickBot="1" x14ac:dyDescent="0.3"/>
    <row r="65" spans="1:16" x14ac:dyDescent="0.25">
      <c r="A65" s="365" t="s">
        <v>15</v>
      </c>
      <c r="B65" s="353" t="s">
        <v>1</v>
      </c>
      <c r="C65" s="351"/>
      <c r="D65" s="353" t="s">
        <v>104</v>
      </c>
      <c r="E65" s="351"/>
      <c r="F65" s="130" t="s">
        <v>0</v>
      </c>
      <c r="H65" s="363" t="s">
        <v>19</v>
      </c>
      <c r="I65" s="364"/>
      <c r="J65" s="353" t="s">
        <v>104</v>
      </c>
      <c r="K65" s="354"/>
      <c r="L65" s="130" t="s">
        <v>0</v>
      </c>
      <c r="N65" s="361" t="s">
        <v>22</v>
      </c>
      <c r="O65" s="351"/>
      <c r="P65" s="130" t="s">
        <v>0</v>
      </c>
    </row>
    <row r="66" spans="1:16" x14ac:dyDescent="0.25">
      <c r="A66" s="366"/>
      <c r="B66" s="356" t="str">
        <f>B5</f>
        <v>jan-mar</v>
      </c>
      <c r="C66" s="358"/>
      <c r="D66" s="356" t="str">
        <f>B5</f>
        <v>jan-mar</v>
      </c>
      <c r="E66" s="358"/>
      <c r="F66" s="131" t="str">
        <f>F37</f>
        <v>2024/2023</v>
      </c>
      <c r="H66" s="359" t="str">
        <f>B5</f>
        <v>jan-mar</v>
      </c>
      <c r="I66" s="358"/>
      <c r="J66" s="356" t="str">
        <f>B5</f>
        <v>jan-mar</v>
      </c>
      <c r="K66" s="357"/>
      <c r="L66" s="131" t="str">
        <f>L37</f>
        <v>2024/2023</v>
      </c>
      <c r="N66" s="359" t="str">
        <f>B5</f>
        <v>jan-mar</v>
      </c>
      <c r="O66" s="357"/>
      <c r="P66" s="131" t="str">
        <f>P37</f>
        <v>2024/2023</v>
      </c>
    </row>
    <row r="67" spans="1:16" ht="19.5" customHeight="1" thickBot="1" x14ac:dyDescent="0.3">
      <c r="A67" s="367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175</v>
      </c>
      <c r="B68" s="39">
        <v>79980.26999999999</v>
      </c>
      <c r="C68" s="147">
        <v>61188.189999999995</v>
      </c>
      <c r="D68" s="247">
        <f>B68/$B$96</f>
        <v>0.44929502545350525</v>
      </c>
      <c r="E68" s="246">
        <f>C68/$C$96</f>
        <v>0.40024392118513363</v>
      </c>
      <c r="F68" s="61">
        <f t="shared" ref="F68:F87" si="47">(C68-B68)/B68</f>
        <v>-0.23495894675024223</v>
      </c>
      <c r="H68" s="19">
        <v>9079.1549999999988</v>
      </c>
      <c r="I68" s="147">
        <v>5666.7289999999994</v>
      </c>
      <c r="J68" s="245">
        <f>H68/$H$96</f>
        <v>0.38725430042632231</v>
      </c>
      <c r="K68" s="246">
        <f>I68/$I$96</f>
        <v>0.27173663792140262</v>
      </c>
      <c r="L68" s="61">
        <f t="shared" ref="L68:L85" si="48">(I68-H68)/H68</f>
        <v>-0.37585281890219957</v>
      </c>
      <c r="N68" s="41">
        <f t="shared" ref="N68:N78" si="49">(H68/B68)*10</f>
        <v>1.1351743373709542</v>
      </c>
      <c r="O68" s="149">
        <f t="shared" ref="O68:O78" si="50">(I68/C68)*10</f>
        <v>0.92611482706058135</v>
      </c>
      <c r="P68" s="61">
        <f t="shared" si="8"/>
        <v>-0.18416511317067946</v>
      </c>
    </row>
    <row r="69" spans="1:16" ht="20.100000000000001" customHeight="1" x14ac:dyDescent="0.25">
      <c r="A69" s="38" t="s">
        <v>166</v>
      </c>
      <c r="B69" s="19">
        <v>11322.449999999999</v>
      </c>
      <c r="C69" s="140">
        <v>16432.48</v>
      </c>
      <c r="D69" s="247">
        <f t="shared" ref="D69:D95" si="51">B69/$B$96</f>
        <v>6.3604692269056365E-2</v>
      </c>
      <c r="E69" s="215">
        <f t="shared" ref="E69:E95" si="52">C69/$C$96</f>
        <v>0.10748806640621801</v>
      </c>
      <c r="F69" s="52">
        <f t="shared" si="47"/>
        <v>0.45131839840317256</v>
      </c>
      <c r="H69" s="19">
        <v>2019.2749999999999</v>
      </c>
      <c r="I69" s="140">
        <v>3378.6590000000006</v>
      </c>
      <c r="J69" s="214">
        <f t="shared" ref="J69:J96" si="53">H69/$H$96</f>
        <v>8.6128381715408764E-2</v>
      </c>
      <c r="K69" s="215">
        <f t="shared" ref="K69:K96" si="54">I69/$I$96</f>
        <v>0.16201682440485307</v>
      </c>
      <c r="L69" s="52">
        <f t="shared" si="48"/>
        <v>0.67320399648388696</v>
      </c>
      <c r="N69" s="40">
        <f t="shared" si="49"/>
        <v>1.7834258486458321</v>
      </c>
      <c r="O69" s="143">
        <f t="shared" si="50"/>
        <v>2.0560858738303658</v>
      </c>
      <c r="P69" s="52">
        <f t="shared" si="8"/>
        <v>0.15288554070894866</v>
      </c>
    </row>
    <row r="70" spans="1:16" ht="20.100000000000001" customHeight="1" x14ac:dyDescent="0.25">
      <c r="A70" s="38" t="s">
        <v>165</v>
      </c>
      <c r="B70" s="19">
        <v>7032.5399999999991</v>
      </c>
      <c r="C70" s="140">
        <v>8653.2800000000007</v>
      </c>
      <c r="D70" s="247">
        <f t="shared" si="51"/>
        <v>3.9505808598830607E-2</v>
      </c>
      <c r="E70" s="215">
        <f t="shared" si="52"/>
        <v>5.6602797342312196E-2</v>
      </c>
      <c r="F70" s="52">
        <f t="shared" si="47"/>
        <v>0.2304629621729847</v>
      </c>
      <c r="H70" s="19">
        <v>2019.2169999999994</v>
      </c>
      <c r="I70" s="140">
        <v>2593.2740000000003</v>
      </c>
      <c r="J70" s="214">
        <f t="shared" si="53"/>
        <v>8.6125907834367521E-2</v>
      </c>
      <c r="K70" s="215">
        <f t="shared" si="54"/>
        <v>0.12435525996902053</v>
      </c>
      <c r="L70" s="52">
        <f t="shared" si="48"/>
        <v>0.28429683387174387</v>
      </c>
      <c r="N70" s="40">
        <f t="shared" si="49"/>
        <v>2.8712485104954961</v>
      </c>
      <c r="O70" s="143">
        <f t="shared" si="50"/>
        <v>2.9968682395577169</v>
      </c>
      <c r="P70" s="52">
        <f t="shared" si="8"/>
        <v>4.3750907872666979E-2</v>
      </c>
    </row>
    <row r="71" spans="1:16" ht="20.100000000000001" customHeight="1" x14ac:dyDescent="0.25">
      <c r="A71" s="38" t="s">
        <v>174</v>
      </c>
      <c r="B71" s="19">
        <v>8274.01</v>
      </c>
      <c r="C71" s="140">
        <v>7456.699999999998</v>
      </c>
      <c r="D71" s="247">
        <f t="shared" si="51"/>
        <v>4.6479857264204755E-2</v>
      </c>
      <c r="E71" s="215">
        <f t="shared" si="52"/>
        <v>4.8775733472442726E-2</v>
      </c>
      <c r="F71" s="52">
        <f t="shared" si="47"/>
        <v>-9.878039789654619E-2</v>
      </c>
      <c r="H71" s="19">
        <v>1632.6639999999995</v>
      </c>
      <c r="I71" s="140">
        <v>1414.9470000000001</v>
      </c>
      <c r="J71" s="214">
        <f t="shared" si="53"/>
        <v>6.9638215797752215E-2</v>
      </c>
      <c r="K71" s="215">
        <f t="shared" si="54"/>
        <v>6.7850949042556119E-2</v>
      </c>
      <c r="L71" s="52">
        <f t="shared" si="48"/>
        <v>-0.13335076904984705</v>
      </c>
      <c r="N71" s="40">
        <f t="shared" si="49"/>
        <v>1.9732439288809169</v>
      </c>
      <c r="O71" s="143">
        <f t="shared" si="50"/>
        <v>1.8975511955690862</v>
      </c>
      <c r="P71" s="52">
        <f t="shared" si="8"/>
        <v>-3.8359541972470781E-2</v>
      </c>
    </row>
    <row r="72" spans="1:16" ht="20.100000000000001" customHeight="1" x14ac:dyDescent="0.25">
      <c r="A72" s="38" t="s">
        <v>167</v>
      </c>
      <c r="B72" s="19">
        <v>7288.5800000000008</v>
      </c>
      <c r="C72" s="140">
        <v>6842.6500000000015</v>
      </c>
      <c r="D72" s="247">
        <f t="shared" si="51"/>
        <v>4.0944132054316767E-2</v>
      </c>
      <c r="E72" s="215">
        <f t="shared" si="52"/>
        <v>4.4759112294340715E-2</v>
      </c>
      <c r="F72" s="52">
        <f t="shared" si="47"/>
        <v>-6.1182013506060076E-2</v>
      </c>
      <c r="H72" s="19">
        <v>1378.1740000000004</v>
      </c>
      <c r="I72" s="140">
        <v>1376.366</v>
      </c>
      <c r="J72" s="214">
        <f t="shared" si="53"/>
        <v>5.8783422932612843E-2</v>
      </c>
      <c r="K72" s="215">
        <f t="shared" si="54"/>
        <v>6.6000874470850693E-2</v>
      </c>
      <c r="L72" s="52">
        <f t="shared" si="48"/>
        <v>-1.3118807929916301E-3</v>
      </c>
      <c r="N72" s="40">
        <f t="shared" si="49"/>
        <v>1.8908676312807162</v>
      </c>
      <c r="O72" s="143">
        <f t="shared" si="50"/>
        <v>2.0114517036528241</v>
      </c>
      <c r="P72" s="52">
        <f t="shared" ref="P72:P78" si="55">(O72-N72)/N72</f>
        <v>6.377182113505972E-2</v>
      </c>
    </row>
    <row r="73" spans="1:16" ht="20.100000000000001" customHeight="1" x14ac:dyDescent="0.25">
      <c r="A73" s="38" t="s">
        <v>199</v>
      </c>
      <c r="B73" s="19">
        <v>24691.78</v>
      </c>
      <c r="C73" s="140">
        <v>18053.78</v>
      </c>
      <c r="D73" s="247">
        <f t="shared" si="51"/>
        <v>0.13870788287651883</v>
      </c>
      <c r="E73" s="215">
        <f t="shared" si="52"/>
        <v>0.11809330688509893</v>
      </c>
      <c r="F73" s="52">
        <f t="shared" si="47"/>
        <v>-0.26883440562000799</v>
      </c>
      <c r="H73" s="19">
        <v>1776.8589999999999</v>
      </c>
      <c r="I73" s="140">
        <v>1200.8529999999998</v>
      </c>
      <c r="J73" s="214">
        <f t="shared" si="53"/>
        <v>7.5788582638055491E-2</v>
      </c>
      <c r="K73" s="215">
        <f t="shared" si="54"/>
        <v>5.7584500133645022E-2</v>
      </c>
      <c r="L73" s="52">
        <f t="shared" si="48"/>
        <v>-0.32417091057872355</v>
      </c>
      <c r="N73" s="40">
        <f t="shared" si="49"/>
        <v>0.71961559676945119</v>
      </c>
      <c r="O73" s="143">
        <f t="shared" si="50"/>
        <v>0.66515322552950129</v>
      </c>
      <c r="P73" s="52">
        <f t="shared" si="55"/>
        <v>-7.5682588710481266E-2</v>
      </c>
    </row>
    <row r="74" spans="1:16" ht="20.100000000000001" customHeight="1" x14ac:dyDescent="0.25">
      <c r="A74" s="38" t="s">
        <v>201</v>
      </c>
      <c r="B74" s="19">
        <v>4506.58</v>
      </c>
      <c r="C74" s="140">
        <v>6376.01</v>
      </c>
      <c r="D74" s="247">
        <f t="shared" si="51"/>
        <v>2.5316043266773891E-2</v>
      </c>
      <c r="E74" s="215">
        <f t="shared" si="52"/>
        <v>4.1706728764417188E-2</v>
      </c>
      <c r="F74" s="52">
        <f t="shared" si="47"/>
        <v>0.41482232646485812</v>
      </c>
      <c r="H74" s="19">
        <v>437.76500000000004</v>
      </c>
      <c r="I74" s="140">
        <v>626.39299999999992</v>
      </c>
      <c r="J74" s="214">
        <f t="shared" si="53"/>
        <v>1.8672043689762871E-2</v>
      </c>
      <c r="K74" s="215">
        <f t="shared" si="54"/>
        <v>3.0037421559686577E-2</v>
      </c>
      <c r="L74" s="52">
        <f t="shared" si="48"/>
        <v>0.4308887188331636</v>
      </c>
      <c r="N74" s="40">
        <f t="shared" si="49"/>
        <v>0.97139072201092636</v>
      </c>
      <c r="O74" s="143">
        <f t="shared" si="50"/>
        <v>0.98242160849810434</v>
      </c>
      <c r="P74" s="52">
        <f t="shared" si="55"/>
        <v>1.1355766775641393E-2</v>
      </c>
    </row>
    <row r="75" spans="1:16" ht="20.100000000000001" customHeight="1" x14ac:dyDescent="0.25">
      <c r="A75" s="38" t="s">
        <v>168</v>
      </c>
      <c r="B75" s="19">
        <v>3183.9</v>
      </c>
      <c r="C75" s="140">
        <v>2252.02</v>
      </c>
      <c r="D75" s="247">
        <f t="shared" si="51"/>
        <v>1.7885791477590854E-2</v>
      </c>
      <c r="E75" s="215">
        <f t="shared" si="52"/>
        <v>1.4730903388175802E-2</v>
      </c>
      <c r="F75" s="52">
        <f t="shared" si="47"/>
        <v>-0.29268507176732939</v>
      </c>
      <c r="H75" s="19">
        <v>724.38799999999992</v>
      </c>
      <c r="I75" s="140">
        <v>510.40600000000012</v>
      </c>
      <c r="J75" s="214">
        <f t="shared" si="53"/>
        <v>3.0897409304855215E-2</v>
      </c>
      <c r="K75" s="215">
        <f t="shared" si="54"/>
        <v>2.4475497313337462E-2</v>
      </c>
      <c r="L75" s="52">
        <f t="shared" si="48"/>
        <v>-0.29539694197032507</v>
      </c>
      <c r="N75" s="40">
        <f t="shared" si="49"/>
        <v>2.2751593957096636</v>
      </c>
      <c r="O75" s="143">
        <f t="shared" si="50"/>
        <v>2.2664363549169195</v>
      </c>
      <c r="P75" s="52">
        <f t="shared" si="55"/>
        <v>-3.8340350171479887E-3</v>
      </c>
    </row>
    <row r="76" spans="1:16" ht="20.100000000000001" customHeight="1" x14ac:dyDescent="0.25">
      <c r="A76" s="38" t="s">
        <v>186</v>
      </c>
      <c r="B76" s="19">
        <v>1074.9000000000003</v>
      </c>
      <c r="C76" s="140">
        <v>1585.8600000000001</v>
      </c>
      <c r="D76" s="247">
        <f t="shared" si="51"/>
        <v>6.038329488759828E-3</v>
      </c>
      <c r="E76" s="215">
        <f t="shared" si="52"/>
        <v>1.0373420505667126E-2</v>
      </c>
      <c r="F76" s="52">
        <f t="shared" si="47"/>
        <v>0.47535584705553974</v>
      </c>
      <c r="H76" s="19">
        <v>200.69299999999998</v>
      </c>
      <c r="I76" s="140">
        <v>337.39000000000004</v>
      </c>
      <c r="J76" s="214">
        <f t="shared" si="53"/>
        <v>8.5601828931723169E-3</v>
      </c>
      <c r="K76" s="215">
        <f t="shared" si="54"/>
        <v>1.6178861609281486E-2</v>
      </c>
      <c r="L76" s="52">
        <f t="shared" si="48"/>
        <v>0.68112490221382949</v>
      </c>
      <c r="N76" s="40">
        <f t="shared" si="49"/>
        <v>1.8670853102614191</v>
      </c>
      <c r="O76" s="143">
        <f t="shared" si="50"/>
        <v>2.1274891856784333</v>
      </c>
      <c r="P76" s="52">
        <f t="shared" si="55"/>
        <v>0.13947079653288785</v>
      </c>
    </row>
    <row r="77" spans="1:16" ht="20.100000000000001" customHeight="1" x14ac:dyDescent="0.25">
      <c r="A77" s="38" t="s">
        <v>208</v>
      </c>
      <c r="B77" s="19">
        <v>0.18</v>
      </c>
      <c r="C77" s="140">
        <v>823.9899999999999</v>
      </c>
      <c r="D77" s="247">
        <f t="shared" si="51"/>
        <v>1.011163185390984E-6</v>
      </c>
      <c r="E77" s="215">
        <f t="shared" si="52"/>
        <v>5.3898797891772619E-3</v>
      </c>
      <c r="F77" s="52">
        <f t="shared" si="47"/>
        <v>4576.7222222222217</v>
      </c>
      <c r="H77" s="19">
        <v>4.8000000000000001E-2</v>
      </c>
      <c r="I77" s="140">
        <v>330.125</v>
      </c>
      <c r="J77" s="214">
        <f t="shared" si="53"/>
        <v>2.0473498272100734E-6</v>
      </c>
      <c r="K77" s="215">
        <f t="shared" si="54"/>
        <v>1.5830483087121875E-2</v>
      </c>
      <c r="L77" s="52">
        <f t="shared" si="48"/>
        <v>6876.6041666666661</v>
      </c>
      <c r="N77" s="40">
        <f t="shared" si="49"/>
        <v>2.6666666666666665</v>
      </c>
      <c r="O77" s="143">
        <f t="shared" si="50"/>
        <v>4.0064199808250107</v>
      </c>
      <c r="P77" s="52">
        <f t="shared" si="55"/>
        <v>0.50240749280937913</v>
      </c>
    </row>
    <row r="78" spans="1:16" ht="20.100000000000001" customHeight="1" x14ac:dyDescent="0.25">
      <c r="A78" s="38" t="s">
        <v>210</v>
      </c>
      <c r="B78" s="19">
        <v>1214.0400000000002</v>
      </c>
      <c r="C78" s="140">
        <v>1135.32</v>
      </c>
      <c r="D78" s="247">
        <f t="shared" si="51"/>
        <v>6.8199586310670572E-3</v>
      </c>
      <c r="E78" s="215">
        <f t="shared" si="52"/>
        <v>7.4263502254259513E-3</v>
      </c>
      <c r="F78" s="52">
        <f t="shared" si="47"/>
        <v>-6.4841356133241282E-2</v>
      </c>
      <c r="H78" s="19">
        <v>283.90499999999997</v>
      </c>
      <c r="I78" s="140">
        <v>304.76099999999997</v>
      </c>
      <c r="J78" s="214">
        <f t="shared" si="53"/>
        <v>1.2109434431126579E-2</v>
      </c>
      <c r="K78" s="215">
        <f t="shared" si="54"/>
        <v>1.461420327486361E-2</v>
      </c>
      <c r="L78" s="52">
        <f t="shared" si="48"/>
        <v>7.346119300470226E-2</v>
      </c>
      <c r="N78" s="40">
        <f t="shared" si="49"/>
        <v>2.3385143817337148</v>
      </c>
      <c r="O78" s="143">
        <f t="shared" si="50"/>
        <v>2.6843621181693269</v>
      </c>
      <c r="P78" s="52">
        <f t="shared" si="55"/>
        <v>0.1478920716233566</v>
      </c>
    </row>
    <row r="79" spans="1:16" ht="20.100000000000001" customHeight="1" x14ac:dyDescent="0.25">
      <c r="A79" s="38" t="s">
        <v>181</v>
      </c>
      <c r="B79" s="19">
        <v>1767.1599999999999</v>
      </c>
      <c r="C79" s="140">
        <v>1036.2</v>
      </c>
      <c r="D79" s="247">
        <f t="shared" si="51"/>
        <v>9.9271507483085063E-3</v>
      </c>
      <c r="E79" s="215">
        <f t="shared" si="52"/>
        <v>6.7779869143381353E-3</v>
      </c>
      <c r="F79" s="52">
        <f t="shared" si="47"/>
        <v>-0.41363543765137273</v>
      </c>
      <c r="H79" s="19">
        <v>437.07299999999998</v>
      </c>
      <c r="I79" s="140">
        <v>295.85700000000003</v>
      </c>
      <c r="J79" s="214">
        <f t="shared" si="53"/>
        <v>1.8642527729753923E-2</v>
      </c>
      <c r="K79" s="215">
        <f t="shared" si="54"/>
        <v>1.4187229790856848E-2</v>
      </c>
      <c r="L79" s="52">
        <f t="shared" si="48"/>
        <v>-0.3230947690660369</v>
      </c>
      <c r="N79" s="40">
        <f t="shared" ref="N79:N83" si="56">(H79/B79)*10</f>
        <v>2.4733074537676272</v>
      </c>
      <c r="O79" s="143">
        <f t="shared" ref="O79:O83" si="57">(I79/C79)*10</f>
        <v>2.8552113491603937</v>
      </c>
      <c r="P79" s="52">
        <f t="shared" ref="P79:P83" si="58">(O79-N79)/N79</f>
        <v>0.15441019870417097</v>
      </c>
    </row>
    <row r="80" spans="1:16" ht="20.100000000000001" customHeight="1" x14ac:dyDescent="0.25">
      <c r="A80" s="38" t="s">
        <v>173</v>
      </c>
      <c r="B80" s="19">
        <v>1123.31</v>
      </c>
      <c r="C80" s="140">
        <v>1918.9299999999998</v>
      </c>
      <c r="D80" s="247">
        <f t="shared" si="51"/>
        <v>6.3102762098974788E-3</v>
      </c>
      <c r="E80" s="215">
        <f t="shared" si="52"/>
        <v>1.2552096534965139E-2</v>
      </c>
      <c r="F80" s="52">
        <f t="shared" si="47"/>
        <v>0.70828177439887474</v>
      </c>
      <c r="H80" s="19">
        <v>203.75800000000004</v>
      </c>
      <c r="I80" s="140">
        <v>271.19499999999999</v>
      </c>
      <c r="J80" s="214">
        <f t="shared" si="53"/>
        <v>8.6909147102639615E-3</v>
      </c>
      <c r="K80" s="215">
        <f t="shared" si="54"/>
        <v>1.300461298239157E-2</v>
      </c>
      <c r="L80" s="52">
        <f t="shared" si="48"/>
        <v>0.33096614611450809</v>
      </c>
      <c r="N80" s="40">
        <f t="shared" si="56"/>
        <v>1.8139071137976166</v>
      </c>
      <c r="O80" s="143">
        <f t="shared" si="57"/>
        <v>1.4132615572219938</v>
      </c>
      <c r="P80" s="52">
        <f t="shared" si="58"/>
        <v>-0.22087435102276365</v>
      </c>
    </row>
    <row r="81" spans="1:16" ht="20.100000000000001" customHeight="1" x14ac:dyDescent="0.25">
      <c r="A81" s="38" t="s">
        <v>207</v>
      </c>
      <c r="B81" s="19">
        <v>11467.519999999997</v>
      </c>
      <c r="C81" s="140">
        <v>6867.17</v>
      </c>
      <c r="D81" s="247">
        <f t="shared" si="51"/>
        <v>6.4419633620748956E-2</v>
      </c>
      <c r="E81" s="215">
        <f t="shared" si="52"/>
        <v>4.4919502411248223E-2</v>
      </c>
      <c r="F81" s="52">
        <f t="shared" si="47"/>
        <v>-0.40116345992856328</v>
      </c>
      <c r="H81" s="19">
        <v>412.21299999999997</v>
      </c>
      <c r="I81" s="140">
        <v>270.41900000000004</v>
      </c>
      <c r="J81" s="214">
        <f t="shared" si="53"/>
        <v>1.7582171131744706E-2</v>
      </c>
      <c r="K81" s="215">
        <f t="shared" si="54"/>
        <v>1.2967401456831234E-2</v>
      </c>
      <c r="L81" s="52">
        <f t="shared" si="48"/>
        <v>-0.34398235863497739</v>
      </c>
      <c r="N81" s="40">
        <f t="shared" si="56"/>
        <v>0.35946133078468584</v>
      </c>
      <c r="O81" s="143">
        <f t="shared" si="57"/>
        <v>0.39378521283148671</v>
      </c>
      <c r="P81" s="52">
        <f t="shared" si="58"/>
        <v>9.548699430860498E-2</v>
      </c>
    </row>
    <row r="82" spans="1:16" ht="20.100000000000001" customHeight="1" x14ac:dyDescent="0.25">
      <c r="A82" s="38" t="s">
        <v>204</v>
      </c>
      <c r="B82" s="19">
        <v>2175.4700000000007</v>
      </c>
      <c r="C82" s="140">
        <v>1667.92</v>
      </c>
      <c r="D82" s="247">
        <f t="shared" si="51"/>
        <v>1.2220862082902914E-2</v>
      </c>
      <c r="E82" s="215">
        <f t="shared" si="52"/>
        <v>1.0910191019265453E-2</v>
      </c>
      <c r="F82" s="52">
        <f t="shared" si="47"/>
        <v>-0.23330590630990106</v>
      </c>
      <c r="H82" s="19">
        <v>424.53100000000001</v>
      </c>
      <c r="I82" s="140">
        <v>265.041</v>
      </c>
      <c r="J82" s="214">
        <f t="shared" si="53"/>
        <v>1.8107572281152493E-2</v>
      </c>
      <c r="K82" s="215">
        <f t="shared" si="54"/>
        <v>1.2709510239739095E-2</v>
      </c>
      <c r="L82" s="52">
        <f t="shared" si="48"/>
        <v>-0.37568516786759981</v>
      </c>
      <c r="N82" s="40">
        <f t="shared" si="56"/>
        <v>1.9514449751088265</v>
      </c>
      <c r="O82" s="143">
        <f t="shared" si="57"/>
        <v>1.5890510336227157</v>
      </c>
      <c r="P82" s="52">
        <f t="shared" si="58"/>
        <v>-0.1857054367960855</v>
      </c>
    </row>
    <row r="83" spans="1:16" ht="20.100000000000001" customHeight="1" x14ac:dyDescent="0.25">
      <c r="A83" s="38" t="s">
        <v>202</v>
      </c>
      <c r="B83" s="19">
        <v>435.72</v>
      </c>
      <c r="C83" s="140">
        <v>770.51</v>
      </c>
      <c r="D83" s="247">
        <f t="shared" si="51"/>
        <v>2.4476890174364419E-3</v>
      </c>
      <c r="E83" s="215">
        <f t="shared" si="52"/>
        <v>5.0400566467541747E-3</v>
      </c>
      <c r="F83" s="52">
        <f t="shared" si="47"/>
        <v>0.76836041494537766</v>
      </c>
      <c r="H83" s="19">
        <v>114.873</v>
      </c>
      <c r="I83" s="140">
        <v>192.7</v>
      </c>
      <c r="J83" s="214">
        <f t="shared" si="53"/>
        <v>4.8996920146063072E-3</v>
      </c>
      <c r="K83" s="215">
        <f t="shared" si="54"/>
        <v>9.240542494171557E-3</v>
      </c>
      <c r="L83" s="52">
        <f t="shared" si="48"/>
        <v>0.67750472260670458</v>
      </c>
      <c r="N83" s="40">
        <f t="shared" si="56"/>
        <v>2.6363949325254747</v>
      </c>
      <c r="O83" s="143">
        <f t="shared" si="57"/>
        <v>2.5009409352247216</v>
      </c>
      <c r="P83" s="52">
        <f t="shared" si="58"/>
        <v>-5.1378492512500033E-2</v>
      </c>
    </row>
    <row r="84" spans="1:16" ht="20.100000000000001" customHeight="1" x14ac:dyDescent="0.25">
      <c r="A84" s="38" t="s">
        <v>198</v>
      </c>
      <c r="B84" s="19">
        <v>1145.7</v>
      </c>
      <c r="C84" s="140">
        <v>1293.3</v>
      </c>
      <c r="D84" s="247">
        <f t="shared" si="51"/>
        <v>6.4360536750136133E-3</v>
      </c>
      <c r="E84" s="215">
        <f t="shared" si="52"/>
        <v>8.4597283114394035E-3</v>
      </c>
      <c r="F84" s="52">
        <f t="shared" si="47"/>
        <v>0.12882953652788678</v>
      </c>
      <c r="H84" s="19">
        <v>144.53200000000001</v>
      </c>
      <c r="I84" s="140">
        <v>171.92700000000002</v>
      </c>
      <c r="J84" s="214">
        <f t="shared" si="53"/>
        <v>6.1647409422151316E-3</v>
      </c>
      <c r="K84" s="215">
        <f t="shared" si="54"/>
        <v>8.2444148904796764E-3</v>
      </c>
      <c r="L84" s="52">
        <f t="shared" si="48"/>
        <v>0.18954280021033409</v>
      </c>
      <c r="N84" s="40">
        <f t="shared" ref="N84" si="59">(H84/B84)*10</f>
        <v>1.2615169765209042</v>
      </c>
      <c r="O84" s="143">
        <f t="shared" ref="O84" si="60">(I84/C84)*10</f>
        <v>1.3293667362560893</v>
      </c>
      <c r="P84" s="52">
        <f t="shared" ref="P84" si="61">(O84-N84)/N84</f>
        <v>5.3784262120915437E-2</v>
      </c>
    </row>
    <row r="85" spans="1:16" ht="20.100000000000001" customHeight="1" x14ac:dyDescent="0.25">
      <c r="A85" s="38" t="s">
        <v>185</v>
      </c>
      <c r="B85" s="19">
        <v>424.63000000000005</v>
      </c>
      <c r="C85" s="140">
        <v>749.59999999999991</v>
      </c>
      <c r="D85" s="247">
        <f t="shared" si="51"/>
        <v>2.3853901300698531E-3</v>
      </c>
      <c r="E85" s="215">
        <f t="shared" si="52"/>
        <v>4.9032802460797775E-3</v>
      </c>
      <c r="F85" s="52">
        <f t="shared" si="47"/>
        <v>0.76530155664931776</v>
      </c>
      <c r="H85" s="19">
        <v>127.286</v>
      </c>
      <c r="I85" s="140">
        <v>166.80300000000003</v>
      </c>
      <c r="J85" s="214">
        <f t="shared" si="53"/>
        <v>5.4291452105471125E-3</v>
      </c>
      <c r="K85" s="215">
        <f t="shared" si="54"/>
        <v>7.9987037345889914E-3</v>
      </c>
      <c r="L85" s="52">
        <f t="shared" si="48"/>
        <v>0.31045833791618893</v>
      </c>
      <c r="N85" s="40">
        <f t="shared" ref="N85" si="62">(H85/B85)*10</f>
        <v>2.9975743588535897</v>
      </c>
      <c r="O85" s="143">
        <f t="shared" ref="O85" si="63">(I85/C85)*10</f>
        <v>2.2252267876200644</v>
      </c>
      <c r="P85" s="52">
        <f t="shared" ref="P85" si="64">(O85-N85)/N85</f>
        <v>-0.25765751863747144</v>
      </c>
    </row>
    <row r="86" spans="1:16" ht="20.100000000000001" customHeight="1" x14ac:dyDescent="0.25">
      <c r="A86" s="38" t="s">
        <v>216</v>
      </c>
      <c r="B86" s="19">
        <v>203.61</v>
      </c>
      <c r="C86" s="140">
        <v>897.24</v>
      </c>
      <c r="D86" s="247">
        <f t="shared" si="51"/>
        <v>1.1437940898747681E-3</v>
      </c>
      <c r="E86" s="215">
        <f t="shared" si="52"/>
        <v>5.8690223692537619E-3</v>
      </c>
      <c r="F86" s="52">
        <f t="shared" si="47"/>
        <v>3.4066597907764842</v>
      </c>
      <c r="H86" s="19">
        <v>32.423999999999999</v>
      </c>
      <c r="I86" s="140">
        <v>145.542</v>
      </c>
      <c r="J86" s="214">
        <f t="shared" si="53"/>
        <v>1.3829848082804045E-3</v>
      </c>
      <c r="K86" s="215">
        <f t="shared" si="54"/>
        <v>6.9791750684313272E-3</v>
      </c>
      <c r="L86" s="52">
        <f t="shared" ref="L86:L88" si="65">(I86-H86)/H86</f>
        <v>3.4887120651369354</v>
      </c>
      <c r="N86" s="40">
        <f t="shared" ref="N86" si="66">(H86/B86)*10</f>
        <v>1.5924561662000882</v>
      </c>
      <c r="O86" s="143">
        <f t="shared" ref="O86" si="67">(I86/C86)*10</f>
        <v>1.6221077972448845</v>
      </c>
      <c r="P86" s="52">
        <f t="shared" ref="P86" si="68">(O86-N86)/N86</f>
        <v>1.8620061056720247E-2</v>
      </c>
    </row>
    <row r="87" spans="1:16" ht="20.100000000000001" customHeight="1" x14ac:dyDescent="0.25">
      <c r="A87" s="38" t="s">
        <v>224</v>
      </c>
      <c r="B87" s="19">
        <v>238.73000000000002</v>
      </c>
      <c r="C87" s="140">
        <v>867.98</v>
      </c>
      <c r="D87" s="247">
        <f t="shared" si="51"/>
        <v>1.3410832624910535E-3</v>
      </c>
      <c r="E87" s="215">
        <f t="shared" si="52"/>
        <v>5.6776269850484602E-3</v>
      </c>
      <c r="F87" s="52">
        <f t="shared" si="47"/>
        <v>2.6358228961588401</v>
      </c>
      <c r="H87" s="19">
        <v>43.351999999999997</v>
      </c>
      <c r="I87" s="140">
        <v>136.833</v>
      </c>
      <c r="J87" s="214">
        <f t="shared" si="53"/>
        <v>1.8490981189418978E-3</v>
      </c>
      <c r="K87" s="215">
        <f t="shared" si="54"/>
        <v>6.5615524188115037E-3</v>
      </c>
      <c r="L87" s="52">
        <f t="shared" si="65"/>
        <v>2.1563249677062188</v>
      </c>
      <c r="N87" s="40">
        <f t="shared" ref="N87:N88" si="69">(H87/B87)*10</f>
        <v>1.8159426967704098</v>
      </c>
      <c r="O87" s="143">
        <f t="shared" ref="O87:O88" si="70">(I87/C87)*10</f>
        <v>1.5764533745017164</v>
      </c>
      <c r="P87" s="52">
        <f t="shared" ref="P87:P88" si="71">(O87-N87)/N87</f>
        <v>-0.13188154157871648</v>
      </c>
    </row>
    <row r="88" spans="1:16" ht="20.100000000000001" customHeight="1" x14ac:dyDescent="0.25">
      <c r="A88" s="38" t="s">
        <v>200</v>
      </c>
      <c r="B88" s="19">
        <v>670.06</v>
      </c>
      <c r="C88" s="140">
        <v>565.15</v>
      </c>
      <c r="D88" s="247">
        <f t="shared" si="51"/>
        <v>3.7641111333504593E-3</v>
      </c>
      <c r="E88" s="215">
        <f t="shared" si="52"/>
        <v>3.6967567116755421E-3</v>
      </c>
      <c r="F88" s="52">
        <f>(C88-B88)/B88</f>
        <v>-0.15656806853117627</v>
      </c>
      <c r="H88" s="19">
        <v>120.45899999999999</v>
      </c>
      <c r="I88" s="140">
        <v>110.22399999999999</v>
      </c>
      <c r="J88" s="214">
        <f t="shared" si="53"/>
        <v>5.137952350747879E-3</v>
      </c>
      <c r="K88" s="215">
        <f t="shared" si="54"/>
        <v>5.2855711254673875E-3</v>
      </c>
      <c r="L88" s="52">
        <f t="shared" si="65"/>
        <v>-8.4966669157140601E-2</v>
      </c>
      <c r="N88" s="40">
        <f t="shared" si="69"/>
        <v>1.7977345312360087</v>
      </c>
      <c r="O88" s="143">
        <f t="shared" si="70"/>
        <v>1.9503494647438733</v>
      </c>
      <c r="P88" s="52">
        <f t="shared" si="71"/>
        <v>8.4892919870063463E-2</v>
      </c>
    </row>
    <row r="89" spans="1:16" ht="20.100000000000001" customHeight="1" x14ac:dyDescent="0.25">
      <c r="A89" s="38" t="s">
        <v>205</v>
      </c>
      <c r="B89" s="19">
        <v>46.519999999999996</v>
      </c>
      <c r="C89" s="140">
        <v>266.87</v>
      </c>
      <c r="D89" s="247">
        <f t="shared" si="51"/>
        <v>2.613295076910476E-4</v>
      </c>
      <c r="E89" s="215">
        <f t="shared" si="52"/>
        <v>1.7456488784302433E-3</v>
      </c>
      <c r="F89" s="52">
        <f t="shared" ref="F89:F93" si="72">(C89-B89)/B89</f>
        <v>4.7366723989681869</v>
      </c>
      <c r="H89" s="19">
        <v>20.609000000000002</v>
      </c>
      <c r="I89" s="140">
        <v>92.500999999999991</v>
      </c>
      <c r="J89" s="214">
        <f t="shared" si="53"/>
        <v>8.7903817893692502E-4</v>
      </c>
      <c r="K89" s="215">
        <f t="shared" si="54"/>
        <v>4.4357001621866277E-3</v>
      </c>
      <c r="L89" s="52">
        <f t="shared" ref="L89:L93" si="73">(I89-H89)/H89</f>
        <v>3.4883788636032795</v>
      </c>
      <c r="N89" s="40">
        <f t="shared" ref="N89:N93" si="74">(H89/B89)*10</f>
        <v>4.4301375752364578</v>
      </c>
      <c r="O89" s="143">
        <f t="shared" ref="O89:O94" si="75">(I89/C89)*10</f>
        <v>3.4661445647693627</v>
      </c>
      <c r="P89" s="52">
        <f t="shared" ref="P89:P93" si="76">(O89-N89)/N89</f>
        <v>-0.21759888809223765</v>
      </c>
    </row>
    <row r="90" spans="1:16" ht="20.100000000000001" customHeight="1" x14ac:dyDescent="0.25">
      <c r="A90" s="38" t="s">
        <v>182</v>
      </c>
      <c r="B90" s="19">
        <v>50.069999999999993</v>
      </c>
      <c r="C90" s="140">
        <v>47.99</v>
      </c>
      <c r="D90" s="247">
        <f t="shared" si="51"/>
        <v>2.8127189273625865E-4</v>
      </c>
      <c r="E90" s="215">
        <f t="shared" si="52"/>
        <v>3.1391197840097189E-4</v>
      </c>
      <c r="F90" s="52">
        <f t="shared" si="72"/>
        <v>-4.1541841422009014E-2</v>
      </c>
      <c r="H90" s="19">
        <v>81.623999999999995</v>
      </c>
      <c r="I90" s="140">
        <v>70.11399999999999</v>
      </c>
      <c r="J90" s="214">
        <f t="shared" si="53"/>
        <v>3.4815183811707294E-3</v>
      </c>
      <c r="K90" s="215">
        <f t="shared" si="54"/>
        <v>3.3621764215689908E-3</v>
      </c>
      <c r="L90" s="52">
        <f t="shared" si="73"/>
        <v>-0.14101244731941592</v>
      </c>
      <c r="N90" s="40">
        <f t="shared" si="74"/>
        <v>16.301977231875377</v>
      </c>
      <c r="O90" s="143">
        <f t="shared" si="75"/>
        <v>14.610127109814542</v>
      </c>
      <c r="P90" s="52">
        <f t="shared" si="76"/>
        <v>-0.1037818970052754</v>
      </c>
    </row>
    <row r="91" spans="1:16" ht="20.100000000000001" customHeight="1" x14ac:dyDescent="0.25">
      <c r="A91" s="38" t="s">
        <v>225</v>
      </c>
      <c r="B91" s="19">
        <v>1243.49</v>
      </c>
      <c r="C91" s="140">
        <v>1191.1799999999998</v>
      </c>
      <c r="D91" s="247">
        <f t="shared" si="51"/>
        <v>6.9853961633435258E-3</v>
      </c>
      <c r="E91" s="215">
        <f t="shared" si="52"/>
        <v>7.7917414134542539E-3</v>
      </c>
      <c r="F91" s="52">
        <f t="shared" si="72"/>
        <v>-4.206708538066263E-2</v>
      </c>
      <c r="H91" s="19">
        <v>66.141000000000005</v>
      </c>
      <c r="I91" s="140">
        <v>63.406999999999996</v>
      </c>
      <c r="J91" s="214">
        <f t="shared" si="53"/>
        <v>2.8211201025312807E-3</v>
      </c>
      <c r="K91" s="215">
        <f t="shared" si="54"/>
        <v>3.0405556716550904E-3</v>
      </c>
      <c r="L91" s="52">
        <f t="shared" si="73"/>
        <v>-4.1335933838315249E-2</v>
      </c>
      <c r="N91" s="40">
        <f t="shared" si="74"/>
        <v>0.53189812543727744</v>
      </c>
      <c r="O91" s="143">
        <f t="shared" si="75"/>
        <v>0.53230410181500698</v>
      </c>
      <c r="P91" s="52">
        <f t="shared" si="76"/>
        <v>7.632596512645879E-4</v>
      </c>
    </row>
    <row r="92" spans="1:16" ht="20.100000000000001" customHeight="1" x14ac:dyDescent="0.25">
      <c r="A92" s="38" t="s">
        <v>215</v>
      </c>
      <c r="B92" s="19">
        <v>310.79000000000002</v>
      </c>
      <c r="C92" s="140">
        <v>148.54</v>
      </c>
      <c r="D92" s="247">
        <f t="shared" si="51"/>
        <v>1.7458855910425773E-3</v>
      </c>
      <c r="E92" s="215">
        <f t="shared" si="52"/>
        <v>9.7162919924318326E-4</v>
      </c>
      <c r="F92" s="52">
        <f t="shared" si="72"/>
        <v>-0.52205669423083112</v>
      </c>
      <c r="H92" s="19">
        <v>81.870999999999995</v>
      </c>
      <c r="I92" s="140">
        <v>60.713000000000008</v>
      </c>
      <c r="J92" s="214">
        <f t="shared" si="53"/>
        <v>3.4920537021565813E-3</v>
      </c>
      <c r="K92" s="215">
        <f t="shared" si="54"/>
        <v>2.9113702981247423E-3</v>
      </c>
      <c r="L92" s="52">
        <f t="shared" si="73"/>
        <v>-0.25843094624470186</v>
      </c>
      <c r="N92" s="40">
        <f t="shared" si="74"/>
        <v>2.6342868174651688</v>
      </c>
      <c r="O92" s="143">
        <f t="shared" si="75"/>
        <v>4.0873165477312519</v>
      </c>
      <c r="P92" s="52">
        <f t="shared" si="76"/>
        <v>0.5515837230147379</v>
      </c>
    </row>
    <row r="93" spans="1:16" ht="20.100000000000001" customHeight="1" x14ac:dyDescent="0.25">
      <c r="A93" s="38" t="s">
        <v>226</v>
      </c>
      <c r="B93" s="19">
        <v>594.56000000000006</v>
      </c>
      <c r="C93" s="140">
        <v>249.48999999999998</v>
      </c>
      <c r="D93" s="247">
        <f t="shared" si="51"/>
        <v>3.3399843528114639E-3</v>
      </c>
      <c r="E93" s="215">
        <f t="shared" si="52"/>
        <v>1.631962898338372E-3</v>
      </c>
      <c r="F93" s="52">
        <f t="shared" si="72"/>
        <v>-0.58037876749192685</v>
      </c>
      <c r="H93" s="19">
        <v>76.561999999999983</v>
      </c>
      <c r="I93" s="140">
        <v>60.081999999999994</v>
      </c>
      <c r="J93" s="214">
        <f t="shared" si="53"/>
        <v>3.2656082806428667E-3</v>
      </c>
      <c r="K93" s="215">
        <f t="shared" si="54"/>
        <v>2.8811119571085391E-3</v>
      </c>
      <c r="L93" s="52">
        <f t="shared" si="73"/>
        <v>-0.21525038530863866</v>
      </c>
      <c r="N93" s="40">
        <f t="shared" si="74"/>
        <v>1.2877085575888048</v>
      </c>
      <c r="O93" s="143">
        <f t="shared" si="75"/>
        <v>2.4081927131347949</v>
      </c>
      <c r="P93" s="52">
        <f t="shared" si="76"/>
        <v>0.87013800517413875</v>
      </c>
    </row>
    <row r="94" spans="1:16" ht="20.100000000000001" customHeight="1" x14ac:dyDescent="0.25">
      <c r="A94" s="38" t="s">
        <v>227</v>
      </c>
      <c r="B94" s="19"/>
      <c r="C94" s="140">
        <v>240.95999999999998</v>
      </c>
      <c r="D94" s="247">
        <f t="shared" si="51"/>
        <v>0</v>
      </c>
      <c r="E94" s="215">
        <f t="shared" si="52"/>
        <v>1.5761664995936275E-3</v>
      </c>
      <c r="F94" s="52"/>
      <c r="H94" s="19"/>
      <c r="I94" s="140">
        <v>56.171999999999997</v>
      </c>
      <c r="J94" s="214">
        <f t="shared" si="53"/>
        <v>0</v>
      </c>
      <c r="K94" s="215">
        <f t="shared" si="54"/>
        <v>2.6936157394011661E-3</v>
      </c>
      <c r="L94" s="52"/>
      <c r="N94" s="40"/>
      <c r="O94" s="143">
        <f t="shared" si="75"/>
        <v>2.3311752988047809</v>
      </c>
      <c r="P94" s="52"/>
    </row>
    <row r="95" spans="1:16" ht="20.100000000000001" customHeight="1" thickBot="1" x14ac:dyDescent="0.3">
      <c r="A95" s="8" t="s">
        <v>17</v>
      </c>
      <c r="B95" s="19">
        <f>B96-SUM(B68:B94)</f>
        <v>7546.2400000000489</v>
      </c>
      <c r="C95" s="140">
        <f>C96-SUM(C68:C94)</f>
        <v>3297.9400000000605</v>
      </c>
      <c r="D95" s="247">
        <f t="shared" si="51"/>
        <v>4.2391555978471711E-2</v>
      </c>
      <c r="E95" s="215">
        <f t="shared" si="52"/>
        <v>2.1572470724061685E-2</v>
      </c>
      <c r="F95" s="52">
        <f t="shared" ref="F95" si="77">(C95-B95)/B95</f>
        <v>-0.56296910779407505</v>
      </c>
      <c r="H95" s="196">
        <f>H96-SUM(H68:H94)</f>
        <v>1505.492000000002</v>
      </c>
      <c r="I95" s="119">
        <f>I96-SUM(I68:I94)</f>
        <v>684.32099999999264</v>
      </c>
      <c r="J95" s="214">
        <f t="shared" si="53"/>
        <v>6.4213933043044832E-2</v>
      </c>
      <c r="K95" s="215">
        <f t="shared" si="54"/>
        <v>3.2815242761566714E-2</v>
      </c>
      <c r="L95" s="52">
        <f t="shared" ref="L95" si="78">(I95-H95)/H95</f>
        <v>-0.54545025812160297</v>
      </c>
      <c r="N95" s="40">
        <f t="shared" ref="N95:N96" si="79">(H95/B95)*10</f>
        <v>1.9950226867950029</v>
      </c>
      <c r="O95" s="143">
        <f t="shared" ref="O95:O96" si="80">(I95/C95)*10</f>
        <v>2.0749953000963632</v>
      </c>
      <c r="P95" s="52">
        <f>(O95-N95)/N95</f>
        <v>4.0086067106252322E-2</v>
      </c>
    </row>
    <row r="96" spans="1:16" ht="26.25" customHeight="1" thickBot="1" x14ac:dyDescent="0.3">
      <c r="A96" s="12" t="s">
        <v>18</v>
      </c>
      <c r="B96" s="17">
        <v>178012.81</v>
      </c>
      <c r="C96" s="145">
        <v>152877.25000000006</v>
      </c>
      <c r="D96" s="243">
        <f>SUM(D68:D95)</f>
        <v>1.0000000000000004</v>
      </c>
      <c r="E96" s="244">
        <f>SUM(E68:E95)</f>
        <v>1</v>
      </c>
      <c r="F96" s="57">
        <f>(C96-B96)/B96</f>
        <v>-0.14120084953436743</v>
      </c>
      <c r="G96" s="1"/>
      <c r="H96" s="17">
        <v>23444.942999999992</v>
      </c>
      <c r="I96" s="145">
        <v>20853.75399999999</v>
      </c>
      <c r="J96" s="255">
        <f t="shared" si="53"/>
        <v>1</v>
      </c>
      <c r="K96" s="244">
        <f t="shared" si="54"/>
        <v>1</v>
      </c>
      <c r="L96" s="57">
        <f>(I96-H96)/H96</f>
        <v>-0.11052229898788847</v>
      </c>
      <c r="M96" s="1"/>
      <c r="N96" s="37">
        <f t="shared" si="79"/>
        <v>1.3170368469550022</v>
      </c>
      <c r="O96" s="150">
        <f t="shared" si="80"/>
        <v>1.3640848458485473</v>
      </c>
      <c r="P96" s="57">
        <f>(O96-N96)/N96</f>
        <v>3.5722613989365846E-2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L57 J46:L49 J39:L45 J54:L56 J62:L62 J57:K61 D46:E51 D39:F45 D54:F57 F46:F49 P39:P49 J68:L78 D76:F78 N68:P78 F28 P28 D89:E90 D84:E88 J89:K90 J84:K86 D83:E83 D82:E82 J83:K83 J82:K82 F30 D59:F59 D58:E58 L61 N59:O59 P59 D80:F81 D79:E79 D93:E93 D91:E91 J81:L81 J79:K79 J87:K88 J95:L96 J91:K91 N95:P96 D92:E92 J92:K94 J80:K80 P54:P57 N54:O57 J51:K51 J50:K50 D95:F96 D94:E94 D61:F62 D60:E60 N61:O62 P61:P62 F32:F33 J52:K52 D52:E52 J53:K53 D53:E5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D6" sqref="D6:E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38" t="s">
        <v>16</v>
      </c>
      <c r="B3" s="326"/>
      <c r="C3" s="326"/>
      <c r="D3" s="353" t="s">
        <v>1</v>
      </c>
      <c r="E3" s="351"/>
      <c r="F3" s="353" t="s">
        <v>104</v>
      </c>
      <c r="G3" s="351"/>
      <c r="H3" s="130" t="s">
        <v>0</v>
      </c>
      <c r="J3" s="355" t="s">
        <v>19</v>
      </c>
      <c r="K3" s="351"/>
      <c r="L3" s="349" t="s">
        <v>104</v>
      </c>
      <c r="M3" s="350"/>
      <c r="N3" s="130" t="s">
        <v>0</v>
      </c>
      <c r="P3" s="361" t="s">
        <v>22</v>
      </c>
      <c r="Q3" s="351"/>
      <c r="R3" s="130" t="s">
        <v>0</v>
      </c>
    </row>
    <row r="4" spans="1:18" x14ac:dyDescent="0.25">
      <c r="A4" s="352"/>
      <c r="B4" s="327"/>
      <c r="C4" s="327"/>
      <c r="D4" s="356" t="s">
        <v>158</v>
      </c>
      <c r="E4" s="358"/>
      <c r="F4" s="356" t="str">
        <f>D4</f>
        <v>jan-mar</v>
      </c>
      <c r="G4" s="358"/>
      <c r="H4" s="131" t="s">
        <v>151</v>
      </c>
      <c r="J4" s="359" t="str">
        <f>D4</f>
        <v>jan-mar</v>
      </c>
      <c r="K4" s="358"/>
      <c r="L4" s="360" t="str">
        <f>D4</f>
        <v>jan-mar</v>
      </c>
      <c r="M4" s="348"/>
      <c r="N4" s="131" t="str">
        <f>H4</f>
        <v>2024/2023</v>
      </c>
      <c r="P4" s="359" t="str">
        <f>D4</f>
        <v>jan-mar</v>
      </c>
      <c r="Q4" s="357"/>
      <c r="R4" s="131" t="str">
        <f>N4</f>
        <v>2024/2023</v>
      </c>
    </row>
    <row r="5" spans="1:18" ht="19.5" customHeight="1" thickBot="1" x14ac:dyDescent="0.3">
      <c r="A5" s="339"/>
      <c r="B5" s="362"/>
      <c r="C5" s="362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2035.0999999999995</v>
      </c>
      <c r="E6" s="147">
        <v>1079.1599999999999</v>
      </c>
      <c r="F6" s="248">
        <f>D6/D8</f>
        <v>0.40315854743268981</v>
      </c>
      <c r="G6" s="256">
        <f>E6/E8</f>
        <v>0.30391938740738039</v>
      </c>
      <c r="H6" s="165">
        <f>(E6-D6)/D6</f>
        <v>-0.46972630337575544</v>
      </c>
      <c r="I6" s="1"/>
      <c r="J6" s="19">
        <v>976.59899999999993</v>
      </c>
      <c r="K6" s="147">
        <v>437.91899999999993</v>
      </c>
      <c r="L6" s="247">
        <f>J6/J8</f>
        <v>0.37169476391687384</v>
      </c>
      <c r="M6" s="246">
        <f>K6/K8</f>
        <v>0.23930183072438807</v>
      </c>
      <c r="N6" s="165">
        <f>(K6-J6)/J6</f>
        <v>-0.55158770385798073</v>
      </c>
      <c r="P6" s="27">
        <f t="shared" ref="P6:Q8" si="0">(J6/D6)*10</f>
        <v>4.7987764729005953</v>
      </c>
      <c r="Q6" s="152">
        <f t="shared" si="0"/>
        <v>4.0579617480262424</v>
      </c>
      <c r="R6" s="165">
        <f>(Q6-P6)/P6</f>
        <v>-0.15437575162290718</v>
      </c>
    </row>
    <row r="7" spans="1:18" ht="24" customHeight="1" thickBot="1" x14ac:dyDescent="0.3">
      <c r="A7" s="161" t="s">
        <v>21</v>
      </c>
      <c r="B7" s="1"/>
      <c r="C7" s="1"/>
      <c r="D7" s="117">
        <v>3012.7899999999986</v>
      </c>
      <c r="E7" s="140">
        <v>2471.6499999999987</v>
      </c>
      <c r="F7" s="248">
        <f>D7/D8</f>
        <v>0.59684145256731036</v>
      </c>
      <c r="G7" s="228">
        <f>E7/E8</f>
        <v>0.69608061259261966</v>
      </c>
      <c r="H7" s="55">
        <f t="shared" ref="H7:H8" si="1">(E7-D7)/D7</f>
        <v>-0.17961424460383901</v>
      </c>
      <c r="J7" s="19">
        <v>1650.822999999999</v>
      </c>
      <c r="K7" s="140">
        <v>1392.0669999999998</v>
      </c>
      <c r="L7" s="247">
        <f>J7/J8</f>
        <v>0.62830523608312627</v>
      </c>
      <c r="M7" s="215">
        <f>K7/K8</f>
        <v>0.76069816927561196</v>
      </c>
      <c r="N7" s="102">
        <f t="shared" ref="N7:N8" si="2">(K7-J7)/J7</f>
        <v>-0.15674363635592631</v>
      </c>
      <c r="P7" s="27">
        <f t="shared" si="0"/>
        <v>5.479382897579983</v>
      </c>
      <c r="Q7" s="152">
        <f t="shared" si="0"/>
        <v>5.6321364270831245</v>
      </c>
      <c r="R7" s="102">
        <f t="shared" ref="R7:R8" si="3">(Q7-P7)/P7</f>
        <v>2.7877870986275918E-2</v>
      </c>
    </row>
    <row r="8" spans="1:18" ht="26.25" customHeight="1" thickBot="1" x14ac:dyDescent="0.3">
      <c r="A8" s="12" t="s">
        <v>12</v>
      </c>
      <c r="B8" s="162"/>
      <c r="C8" s="162"/>
      <c r="D8" s="163">
        <v>5047.8899999999976</v>
      </c>
      <c r="E8" s="145">
        <v>3550.8099999999986</v>
      </c>
      <c r="F8" s="257">
        <f>SUM(F6:F7)</f>
        <v>1.0000000000000002</v>
      </c>
      <c r="G8" s="258">
        <f>SUM(G6:G7)</f>
        <v>1</v>
      </c>
      <c r="H8" s="164">
        <f t="shared" si="1"/>
        <v>-0.2965754008110319</v>
      </c>
      <c r="I8" s="1"/>
      <c r="J8" s="17">
        <v>2627.4219999999987</v>
      </c>
      <c r="K8" s="145">
        <v>1829.9859999999996</v>
      </c>
      <c r="L8" s="243">
        <f>SUM(L6:L7)</f>
        <v>1</v>
      </c>
      <c r="M8" s="244">
        <f>SUM(M6:M7)</f>
        <v>1</v>
      </c>
      <c r="N8" s="164">
        <f t="shared" si="2"/>
        <v>-0.30350510881008053</v>
      </c>
      <c r="O8" s="1"/>
      <c r="P8" s="29">
        <f t="shared" si="0"/>
        <v>5.2049906000328852</v>
      </c>
      <c r="Q8" s="146">
        <f t="shared" si="0"/>
        <v>5.1537142229519475</v>
      </c>
      <c r="R8" s="164">
        <f t="shared" si="3"/>
        <v>-9.8513870669840829E-3</v>
      </c>
    </row>
  </sheetData>
  <mergeCells count="11">
    <mergeCell ref="A3:C5"/>
    <mergeCell ref="D3:E3"/>
    <mergeCell ref="F3:G3"/>
    <mergeCell ref="J3:K3"/>
    <mergeCell ref="L3:M3"/>
    <mergeCell ref="P3:Q3"/>
    <mergeCell ref="D4:E4"/>
    <mergeCell ref="F4:G4"/>
    <mergeCell ref="J4:K4"/>
    <mergeCell ref="L4:M4"/>
    <mergeCell ref="P4:Q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topLeftCell="A14" workbookViewId="0">
      <selection activeCell="F80" sqref="F80:F82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65" t="s">
        <v>3</v>
      </c>
      <c r="B4" s="353" t="s">
        <v>1</v>
      </c>
      <c r="C4" s="351"/>
      <c r="D4" s="353" t="s">
        <v>104</v>
      </c>
      <c r="E4" s="351"/>
      <c r="F4" s="130" t="s">
        <v>0</v>
      </c>
      <c r="H4" s="363" t="s">
        <v>19</v>
      </c>
      <c r="I4" s="364"/>
      <c r="J4" s="353" t="s">
        <v>13</v>
      </c>
      <c r="K4" s="354"/>
      <c r="L4" s="130" t="s">
        <v>0</v>
      </c>
      <c r="N4" s="361" t="s">
        <v>22</v>
      </c>
      <c r="O4" s="351"/>
      <c r="P4" s="130" t="s">
        <v>0</v>
      </c>
    </row>
    <row r="5" spans="1:16" x14ac:dyDescent="0.25">
      <c r="A5" s="366"/>
      <c r="B5" s="356" t="s">
        <v>158</v>
      </c>
      <c r="C5" s="358"/>
      <c r="D5" s="356" t="str">
        <f>B5</f>
        <v>jan-mar</v>
      </c>
      <c r="E5" s="358"/>
      <c r="F5" s="131" t="s">
        <v>151</v>
      </c>
      <c r="H5" s="359" t="str">
        <f>B5</f>
        <v>jan-mar</v>
      </c>
      <c r="I5" s="358"/>
      <c r="J5" s="356" t="str">
        <f>B5</f>
        <v>jan-mar</v>
      </c>
      <c r="K5" s="357"/>
      <c r="L5" s="131" t="str">
        <f>F5</f>
        <v>2024/2023</v>
      </c>
      <c r="N5" s="359" t="str">
        <f>B5</f>
        <v>jan-mar</v>
      </c>
      <c r="O5" s="357"/>
      <c r="P5" s="131" t="str">
        <f>L5</f>
        <v>2024/2023</v>
      </c>
    </row>
    <row r="6" spans="1:16" ht="19.5" customHeight="1" thickBot="1" x14ac:dyDescent="0.3">
      <c r="A6" s="367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173</v>
      </c>
      <c r="B7" s="39">
        <v>408.71000000000004</v>
      </c>
      <c r="C7" s="147">
        <v>810.63</v>
      </c>
      <c r="D7" s="247">
        <f>B7/$B$33</f>
        <v>8.0966502835838366E-2</v>
      </c>
      <c r="E7" s="246">
        <f>C7/$C$33</f>
        <v>0.22829438916754211</v>
      </c>
      <c r="F7" s="52">
        <f>(C7-B7)/B7</f>
        <v>0.98338675344376192</v>
      </c>
      <c r="H7" s="39">
        <v>154.529</v>
      </c>
      <c r="I7" s="147">
        <v>349.34399999999999</v>
      </c>
      <c r="J7" s="247">
        <f>H7/$H$33</f>
        <v>5.8813924828215632E-2</v>
      </c>
      <c r="K7" s="246">
        <f>I7/$I$33</f>
        <v>0.19089982109152745</v>
      </c>
      <c r="L7" s="52">
        <f>(I7-H7)/H7</f>
        <v>1.2607018747290153</v>
      </c>
      <c r="N7" s="27">
        <f t="shared" ref="N7:N33" si="0">(H7/B7)*10</f>
        <v>3.7808959898216332</v>
      </c>
      <c r="O7" s="151">
        <f t="shared" ref="O7:O33" si="1">(I7/C7)*10</f>
        <v>4.309537026756967</v>
      </c>
      <c r="P7" s="61">
        <f>(O7-N7)/N7</f>
        <v>0.13981898427210449</v>
      </c>
    </row>
    <row r="8" spans="1:16" ht="20.100000000000001" customHeight="1" x14ac:dyDescent="0.25">
      <c r="A8" s="8" t="s">
        <v>165</v>
      </c>
      <c r="B8" s="19">
        <v>401.7600000000001</v>
      </c>
      <c r="C8" s="140">
        <v>418.82</v>
      </c>
      <c r="D8" s="247">
        <f t="shared" ref="D8:D32" si="2">B8/$B$33</f>
        <v>7.9589689949662173E-2</v>
      </c>
      <c r="E8" s="215">
        <f t="shared" ref="E8:E32" si="3">C8/$C$33</f>
        <v>0.11795055212754275</v>
      </c>
      <c r="F8" s="52">
        <f t="shared" ref="F8:F33" si="4">(C8-B8)/B8</f>
        <v>4.2463162086817711E-2</v>
      </c>
      <c r="H8" s="19">
        <v>255.14999999999998</v>
      </c>
      <c r="I8" s="140">
        <v>232.91700000000003</v>
      </c>
      <c r="J8" s="247">
        <f t="shared" ref="J8:J32" si="5">H8/$H$33</f>
        <v>9.7110399471421013E-2</v>
      </c>
      <c r="K8" s="215">
        <f t="shared" ref="K8:K32" si="6">I8/$I$33</f>
        <v>0.12727802289197843</v>
      </c>
      <c r="L8" s="52">
        <f t="shared" ref="L8:L31" si="7">(I8-H8)/H8</f>
        <v>-8.7136978248089164E-2</v>
      </c>
      <c r="N8" s="27">
        <f t="shared" si="0"/>
        <v>6.3508064516129012</v>
      </c>
      <c r="O8" s="152">
        <f t="shared" si="1"/>
        <v>5.5612673702306488</v>
      </c>
      <c r="P8" s="52">
        <f t="shared" ref="P8:P64" si="8">(O8-N8)/N8</f>
        <v>-0.12432107440177693</v>
      </c>
    </row>
    <row r="9" spans="1:16" ht="20.100000000000001" customHeight="1" x14ac:dyDescent="0.25">
      <c r="A9" s="8" t="s">
        <v>182</v>
      </c>
      <c r="B9" s="19">
        <v>32.550000000000004</v>
      </c>
      <c r="C9" s="140">
        <v>32.53</v>
      </c>
      <c r="D9" s="247">
        <f t="shared" si="2"/>
        <v>6.4482387690698514E-3</v>
      </c>
      <c r="E9" s="215">
        <f t="shared" si="3"/>
        <v>9.1612899591924125E-3</v>
      </c>
      <c r="F9" s="52">
        <f t="shared" si="4"/>
        <v>-6.1443932411683942E-4</v>
      </c>
      <c r="H9" s="19">
        <v>133.47800000000001</v>
      </c>
      <c r="I9" s="140">
        <v>163.12299999999999</v>
      </c>
      <c r="J9" s="247">
        <f t="shared" si="5"/>
        <v>5.0801888695458888E-2</v>
      </c>
      <c r="K9" s="215">
        <f t="shared" si="6"/>
        <v>8.9138933303314877E-2</v>
      </c>
      <c r="L9" s="52">
        <f t="shared" si="7"/>
        <v>0.22209652527008181</v>
      </c>
      <c r="N9" s="27">
        <f t="shared" ref="N9:N15" si="9">(H9/B9)*10</f>
        <v>41.007066052227337</v>
      </c>
      <c r="O9" s="152">
        <f t="shared" ref="O9:O15" si="10">(I9/C9)*10</f>
        <v>50.14540424223793</v>
      </c>
      <c r="P9" s="52">
        <f t="shared" ref="P9:P15" si="11">(O9-N9)/N9</f>
        <v>0.22284789110178818</v>
      </c>
    </row>
    <row r="10" spans="1:16" ht="20.100000000000001" customHeight="1" x14ac:dyDescent="0.25">
      <c r="A10" s="8" t="s">
        <v>166</v>
      </c>
      <c r="B10" s="19">
        <v>251.11</v>
      </c>
      <c r="C10" s="140">
        <v>155.91</v>
      </c>
      <c r="D10" s="247">
        <f t="shared" si="2"/>
        <v>4.9745537244274357E-2</v>
      </c>
      <c r="E10" s="215">
        <f t="shared" si="3"/>
        <v>4.3908291347608021E-2</v>
      </c>
      <c r="F10" s="52">
        <f t="shared" si="4"/>
        <v>-0.37911672175540606</v>
      </c>
      <c r="H10" s="19">
        <v>294.197</v>
      </c>
      <c r="I10" s="140">
        <v>138.78299999999999</v>
      </c>
      <c r="J10" s="247">
        <f t="shared" si="5"/>
        <v>0.11197173503152517</v>
      </c>
      <c r="K10" s="215">
        <f t="shared" si="6"/>
        <v>7.583828510163465E-2</v>
      </c>
      <c r="L10" s="52">
        <f t="shared" si="7"/>
        <v>-0.52826507408301249</v>
      </c>
      <c r="N10" s="27">
        <f t="shared" si="9"/>
        <v>11.715861574608738</v>
      </c>
      <c r="O10" s="152">
        <f t="shared" si="10"/>
        <v>8.9014816240138543</v>
      </c>
      <c r="P10" s="52">
        <f t="shared" si="11"/>
        <v>-0.24021963153733081</v>
      </c>
    </row>
    <row r="11" spans="1:16" ht="20.100000000000001" customHeight="1" x14ac:dyDescent="0.25">
      <c r="A11" s="8" t="s">
        <v>164</v>
      </c>
      <c r="B11" s="19">
        <v>277.26</v>
      </c>
      <c r="C11" s="140">
        <v>483.61</v>
      </c>
      <c r="D11" s="247">
        <f t="shared" si="2"/>
        <v>5.4925919542620792E-2</v>
      </c>
      <c r="E11" s="215">
        <f t="shared" si="3"/>
        <v>0.13619709305764041</v>
      </c>
      <c r="F11" s="52">
        <f t="shared" si="4"/>
        <v>0.7442472769241868</v>
      </c>
      <c r="H11" s="19">
        <v>102.001</v>
      </c>
      <c r="I11" s="140">
        <v>121.211</v>
      </c>
      <c r="J11" s="247">
        <f t="shared" si="5"/>
        <v>3.8821704317007315E-2</v>
      </c>
      <c r="K11" s="215">
        <f t="shared" si="6"/>
        <v>6.6236025849378072E-2</v>
      </c>
      <c r="L11" s="52">
        <f t="shared" si="7"/>
        <v>0.18833148694620633</v>
      </c>
      <c r="N11" s="27">
        <f t="shared" si="9"/>
        <v>3.6788934574046022</v>
      </c>
      <c r="O11" s="152">
        <f t="shared" si="10"/>
        <v>2.5063791071317798</v>
      </c>
      <c r="P11" s="52">
        <f t="shared" si="11"/>
        <v>-0.318713864331372</v>
      </c>
    </row>
    <row r="12" spans="1:16" ht="20.100000000000001" customHeight="1" x14ac:dyDescent="0.25">
      <c r="A12" s="8" t="s">
        <v>175</v>
      </c>
      <c r="B12" s="19">
        <v>752.46</v>
      </c>
      <c r="C12" s="140">
        <v>95.210000000000008</v>
      </c>
      <c r="D12" s="247">
        <f t="shared" si="2"/>
        <v>0.14906426249383412</v>
      </c>
      <c r="E12" s="215">
        <f t="shared" si="3"/>
        <v>2.6813600277119879E-2</v>
      </c>
      <c r="F12" s="52">
        <f t="shared" si="4"/>
        <v>-0.87346835712197324</v>
      </c>
      <c r="H12" s="19">
        <v>267.88</v>
      </c>
      <c r="I12" s="140">
        <v>85.72399999999999</v>
      </c>
      <c r="J12" s="247">
        <f t="shared" si="5"/>
        <v>0.10195545291163732</v>
      </c>
      <c r="K12" s="215">
        <f t="shared" si="6"/>
        <v>4.6844074216961212E-2</v>
      </c>
      <c r="L12" s="52">
        <f t="shared" si="7"/>
        <v>-0.67999104076452144</v>
      </c>
      <c r="N12" s="27">
        <f t="shared" si="9"/>
        <v>3.5600563485102192</v>
      </c>
      <c r="O12" s="152">
        <f t="shared" si="10"/>
        <v>9.0036760844449084</v>
      </c>
      <c r="P12" s="52">
        <f t="shared" si="11"/>
        <v>1.5290824647235393</v>
      </c>
    </row>
    <row r="13" spans="1:16" ht="20.100000000000001" customHeight="1" x14ac:dyDescent="0.25">
      <c r="A13" s="8" t="s">
        <v>176</v>
      </c>
      <c r="B13" s="19">
        <v>828.7299999999999</v>
      </c>
      <c r="C13" s="140">
        <v>46.6</v>
      </c>
      <c r="D13" s="247">
        <f t="shared" si="2"/>
        <v>0.16417354577853324</v>
      </c>
      <c r="E13" s="215">
        <f t="shared" si="3"/>
        <v>1.3123766126602104E-2</v>
      </c>
      <c r="F13" s="52">
        <f t="shared" si="4"/>
        <v>-0.94376938206653549</v>
      </c>
      <c r="H13" s="19">
        <v>378.17200000000003</v>
      </c>
      <c r="I13" s="140">
        <v>82.657000000000011</v>
      </c>
      <c r="J13" s="247">
        <f t="shared" si="5"/>
        <v>0.14393272188479808</v>
      </c>
      <c r="K13" s="215">
        <f t="shared" si="6"/>
        <v>4.5168105111186643E-2</v>
      </c>
      <c r="L13" s="52">
        <f t="shared" si="7"/>
        <v>-0.78143014289794055</v>
      </c>
      <c r="N13" s="27">
        <f t="shared" si="9"/>
        <v>4.5632715118313572</v>
      </c>
      <c r="O13" s="152">
        <f t="shared" si="10"/>
        <v>17.737553648068673</v>
      </c>
      <c r="P13" s="52">
        <f t="shared" si="11"/>
        <v>2.8870257012057872</v>
      </c>
    </row>
    <row r="14" spans="1:16" ht="20.100000000000001" customHeight="1" x14ac:dyDescent="0.25">
      <c r="A14" s="8" t="s">
        <v>168</v>
      </c>
      <c r="B14" s="19">
        <v>151.08000000000001</v>
      </c>
      <c r="C14" s="140">
        <v>135.18</v>
      </c>
      <c r="D14" s="247">
        <f t="shared" si="2"/>
        <v>2.9929336812014536E-2</v>
      </c>
      <c r="E14" s="215">
        <f t="shared" si="3"/>
        <v>3.8070186802447906E-2</v>
      </c>
      <c r="F14" s="52">
        <f t="shared" si="4"/>
        <v>-0.10524225575853856</v>
      </c>
      <c r="H14" s="19">
        <v>67.652999999999992</v>
      </c>
      <c r="I14" s="140">
        <v>64.753999999999991</v>
      </c>
      <c r="J14" s="247">
        <f t="shared" si="5"/>
        <v>2.5748813856319989E-2</v>
      </c>
      <c r="K14" s="215">
        <f t="shared" si="6"/>
        <v>3.5384970158241644E-2</v>
      </c>
      <c r="L14" s="52">
        <f t="shared" si="7"/>
        <v>-4.285101917135975E-2</v>
      </c>
      <c r="N14" s="27">
        <f t="shared" si="9"/>
        <v>4.4779586973788712</v>
      </c>
      <c r="O14" s="152">
        <f t="shared" si="10"/>
        <v>4.7902056517236264</v>
      </c>
      <c r="P14" s="52">
        <f t="shared" si="11"/>
        <v>6.9729753096545069E-2</v>
      </c>
    </row>
    <row r="15" spans="1:16" ht="20.100000000000001" customHeight="1" x14ac:dyDescent="0.25">
      <c r="A15" s="8" t="s">
        <v>185</v>
      </c>
      <c r="B15" s="19">
        <v>184.54999999999998</v>
      </c>
      <c r="C15" s="140">
        <v>121.05000000000001</v>
      </c>
      <c r="D15" s="247">
        <f t="shared" si="2"/>
        <v>3.6559829948750872E-2</v>
      </c>
      <c r="E15" s="215">
        <f t="shared" si="3"/>
        <v>3.409081308208551E-2</v>
      </c>
      <c r="F15" s="52">
        <f t="shared" si="4"/>
        <v>-0.34408019506908682</v>
      </c>
      <c r="H15" s="19">
        <v>97.962000000000003</v>
      </c>
      <c r="I15" s="140">
        <v>64.64500000000001</v>
      </c>
      <c r="J15" s="247">
        <f t="shared" si="5"/>
        <v>3.7284456018104435E-2</v>
      </c>
      <c r="K15" s="215">
        <f t="shared" si="6"/>
        <v>3.53254068610361E-2</v>
      </c>
      <c r="L15" s="52">
        <f t="shared" si="7"/>
        <v>-0.34010126375533362</v>
      </c>
      <c r="N15" s="27">
        <f t="shared" si="9"/>
        <v>5.3081549715524261</v>
      </c>
      <c r="O15" s="152">
        <f t="shared" si="10"/>
        <v>5.3403552251135897</v>
      </c>
      <c r="P15" s="52">
        <f t="shared" si="11"/>
        <v>6.0661856584315818E-3</v>
      </c>
    </row>
    <row r="16" spans="1:16" ht="20.100000000000001" customHeight="1" x14ac:dyDescent="0.25">
      <c r="A16" s="8" t="s">
        <v>167</v>
      </c>
      <c r="B16" s="19">
        <v>86.390000000000015</v>
      </c>
      <c r="C16" s="140">
        <v>110.21000000000001</v>
      </c>
      <c r="D16" s="247">
        <f t="shared" si="2"/>
        <v>1.7114081329030553E-2</v>
      </c>
      <c r="E16" s="215">
        <f t="shared" si="3"/>
        <v>3.103798851529652E-2</v>
      </c>
      <c r="F16" s="52">
        <f t="shared" si="4"/>
        <v>0.2757263572172704</v>
      </c>
      <c r="H16" s="19">
        <v>40.065000000000005</v>
      </c>
      <c r="I16" s="140">
        <v>62.472999999999985</v>
      </c>
      <c r="J16" s="247">
        <f t="shared" si="5"/>
        <v>1.5248787594836307E-2</v>
      </c>
      <c r="K16" s="215">
        <f t="shared" si="6"/>
        <v>3.4138512535068562E-2</v>
      </c>
      <c r="L16" s="52">
        <f t="shared" si="7"/>
        <v>0.55929115187819733</v>
      </c>
      <c r="N16" s="27">
        <f t="shared" ref="N16:N19" si="12">(H16/B16)*10</f>
        <v>4.6376895474013189</v>
      </c>
      <c r="O16" s="152">
        <f t="shared" ref="O16:O19" si="13">(I16/C16)*10</f>
        <v>5.6685418746030294</v>
      </c>
      <c r="P16" s="52">
        <f t="shared" ref="P16:P19" si="14">(O16-N16)/N16</f>
        <v>0.22227713102946658</v>
      </c>
    </row>
    <row r="17" spans="1:16" ht="20.100000000000001" customHeight="1" x14ac:dyDescent="0.25">
      <c r="A17" s="8" t="s">
        <v>171</v>
      </c>
      <c r="B17" s="19">
        <v>359.22</v>
      </c>
      <c r="C17" s="140">
        <v>124.16</v>
      </c>
      <c r="D17" s="247">
        <f t="shared" si="2"/>
        <v>7.116240647082249E-2</v>
      </c>
      <c r="E17" s="215">
        <f t="shared" si="3"/>
        <v>3.4966669576800793E-2</v>
      </c>
      <c r="F17" s="52">
        <f t="shared" si="4"/>
        <v>-0.65436222927453935</v>
      </c>
      <c r="H17" s="19">
        <v>151.87799999999999</v>
      </c>
      <c r="I17" s="140">
        <v>57.557999999999993</v>
      </c>
      <c r="J17" s="247">
        <f t="shared" si="5"/>
        <v>5.7804951012817872E-2</v>
      </c>
      <c r="K17" s="215">
        <f t="shared" si="6"/>
        <v>3.1452699638139299E-2</v>
      </c>
      <c r="L17" s="52">
        <f t="shared" si="7"/>
        <v>-0.62102476988108879</v>
      </c>
      <c r="N17" s="27">
        <f t="shared" si="12"/>
        <v>4.2279939869717715</v>
      </c>
      <c r="O17" s="152">
        <f t="shared" si="13"/>
        <v>4.6357925257731951</v>
      </c>
      <c r="P17" s="52">
        <f t="shared" si="14"/>
        <v>9.6452014846289388E-2</v>
      </c>
    </row>
    <row r="18" spans="1:16" ht="20.100000000000001" customHeight="1" x14ac:dyDescent="0.25">
      <c r="A18" s="8" t="s">
        <v>174</v>
      </c>
      <c r="B18" s="19">
        <v>83.419999999999987</v>
      </c>
      <c r="C18" s="140">
        <v>69.02000000000001</v>
      </c>
      <c r="D18" s="247">
        <f t="shared" si="2"/>
        <v>1.6525716685585466E-2</v>
      </c>
      <c r="E18" s="215">
        <f t="shared" si="3"/>
        <v>1.9437818413263461E-2</v>
      </c>
      <c r="F18" s="52">
        <f t="shared" si="4"/>
        <v>-0.1726204747063052</v>
      </c>
      <c r="H18" s="19">
        <v>58.009</v>
      </c>
      <c r="I18" s="140">
        <v>45.097000000000001</v>
      </c>
      <c r="J18" s="247">
        <f t="shared" si="5"/>
        <v>2.207829575911292E-2</v>
      </c>
      <c r="K18" s="215">
        <f t="shared" si="6"/>
        <v>2.4643357927328406E-2</v>
      </c>
      <c r="L18" s="52">
        <f t="shared" si="7"/>
        <v>-0.22258615042493404</v>
      </c>
      <c r="N18" s="27">
        <f t="shared" si="12"/>
        <v>6.9538479980819954</v>
      </c>
      <c r="O18" s="152">
        <f t="shared" si="13"/>
        <v>6.5339032164589961</v>
      </c>
      <c r="P18" s="52">
        <f t="shared" si="14"/>
        <v>-6.0390273376528809E-2</v>
      </c>
    </row>
    <row r="19" spans="1:16" ht="20.100000000000001" customHeight="1" x14ac:dyDescent="0.25">
      <c r="A19" s="8" t="s">
        <v>179</v>
      </c>
      <c r="B19" s="19">
        <v>11.879999999999999</v>
      </c>
      <c r="C19" s="140">
        <v>101.22</v>
      </c>
      <c r="D19" s="247">
        <f t="shared" si="2"/>
        <v>2.3534585737803324E-3</v>
      </c>
      <c r="E19" s="215">
        <f t="shared" si="3"/>
        <v>2.8506171831215985E-2</v>
      </c>
      <c r="F19" s="52">
        <f t="shared" si="4"/>
        <v>7.5202020202020208</v>
      </c>
      <c r="H19" s="19">
        <v>5.0600000000000005</v>
      </c>
      <c r="I19" s="140">
        <v>39.485999999999997</v>
      </c>
      <c r="J19" s="247">
        <f t="shared" si="5"/>
        <v>1.9258421372737229E-3</v>
      </c>
      <c r="K19" s="215">
        <f t="shared" si="6"/>
        <v>2.1577214251912308E-2</v>
      </c>
      <c r="L19" s="52">
        <f t="shared" si="7"/>
        <v>6.8035573122529627</v>
      </c>
      <c r="N19" s="27">
        <f t="shared" si="12"/>
        <v>4.2592592592592595</v>
      </c>
      <c r="O19" s="152">
        <f t="shared" si="13"/>
        <v>3.901007705986959</v>
      </c>
      <c r="P19" s="52">
        <f t="shared" si="14"/>
        <v>-8.4111234246540115E-2</v>
      </c>
    </row>
    <row r="20" spans="1:16" ht="20.100000000000001" customHeight="1" x14ac:dyDescent="0.25">
      <c r="A20" s="8" t="s">
        <v>204</v>
      </c>
      <c r="B20" s="19">
        <v>21.480000000000004</v>
      </c>
      <c r="C20" s="140">
        <v>141.93</v>
      </c>
      <c r="D20" s="247">
        <f t="shared" si="2"/>
        <v>4.2552432798654508E-3</v>
      </c>
      <c r="E20" s="215">
        <f t="shared" si="3"/>
        <v>3.9971161509627394E-2</v>
      </c>
      <c r="F20" s="52">
        <f t="shared" si="4"/>
        <v>5.6075418994413395</v>
      </c>
      <c r="H20" s="19">
        <v>6.0449999999999999</v>
      </c>
      <c r="I20" s="140">
        <v>38.091999999999999</v>
      </c>
      <c r="J20" s="247">
        <f t="shared" si="5"/>
        <v>2.3007343319801686E-3</v>
      </c>
      <c r="K20" s="215">
        <f t="shared" si="6"/>
        <v>2.0815459790402766E-2</v>
      </c>
      <c r="L20" s="52">
        <f t="shared" si="7"/>
        <v>5.3014061207609586</v>
      </c>
      <c r="N20" s="27">
        <f t="shared" ref="N20:N31" si="15">(H20/B20)*10</f>
        <v>2.8142458100558656</v>
      </c>
      <c r="O20" s="152">
        <f t="shared" ref="O20:O31" si="16">(I20/C20)*10</f>
        <v>2.6838582399774538</v>
      </c>
      <c r="P20" s="52">
        <f t="shared" ref="P20:P31" si="17">(O20-N20)/N20</f>
        <v>-4.6331265596100686E-2</v>
      </c>
    </row>
    <row r="21" spans="1:16" ht="20.100000000000001" customHeight="1" x14ac:dyDescent="0.25">
      <c r="A21" s="8" t="s">
        <v>169</v>
      </c>
      <c r="B21" s="19">
        <v>92.419999999999987</v>
      </c>
      <c r="C21" s="140">
        <v>91.480000000000018</v>
      </c>
      <c r="D21" s="247">
        <f t="shared" si="2"/>
        <v>1.8308639847540262E-2</v>
      </c>
      <c r="E21" s="215">
        <f t="shared" si="3"/>
        <v>2.5763135735226622E-2</v>
      </c>
      <c r="F21" s="52">
        <f t="shared" si="4"/>
        <v>-1.0170958666954874E-2</v>
      </c>
      <c r="H21" s="19">
        <v>56.512000000000008</v>
      </c>
      <c r="I21" s="140">
        <v>27.541999999999998</v>
      </c>
      <c r="J21" s="247">
        <f t="shared" si="5"/>
        <v>2.1508535743401707E-2</v>
      </c>
      <c r="K21" s="215">
        <f t="shared" si="6"/>
        <v>1.5050388363626824E-2</v>
      </c>
      <c r="L21" s="52">
        <f t="shared" si="7"/>
        <v>-0.51263448471121187</v>
      </c>
      <c r="N21" s="27">
        <f t="shared" si="15"/>
        <v>6.1146937892231135</v>
      </c>
      <c r="O21" s="152">
        <f t="shared" si="16"/>
        <v>3.0107127240926972</v>
      </c>
      <c r="P21" s="52">
        <f t="shared" si="17"/>
        <v>-0.5076265749563863</v>
      </c>
    </row>
    <row r="22" spans="1:16" ht="20.100000000000001" customHeight="1" x14ac:dyDescent="0.25">
      <c r="A22" s="8" t="s">
        <v>170</v>
      </c>
      <c r="B22" s="19">
        <v>91.35</v>
      </c>
      <c r="C22" s="140">
        <v>42.27</v>
      </c>
      <c r="D22" s="247">
        <f t="shared" si="2"/>
        <v>1.8096670093841194E-2</v>
      </c>
      <c r="E22" s="215">
        <f t="shared" si="3"/>
        <v>1.1904326055181779E-2</v>
      </c>
      <c r="F22" s="52">
        <f t="shared" si="4"/>
        <v>-0.53727422003284064</v>
      </c>
      <c r="H22" s="19">
        <v>59.650999999999989</v>
      </c>
      <c r="I22" s="140">
        <v>22.349</v>
      </c>
      <c r="J22" s="247">
        <f t="shared" si="5"/>
        <v>2.2703242950694626E-2</v>
      </c>
      <c r="K22" s="215">
        <f t="shared" si="6"/>
        <v>1.2212661736210004E-2</v>
      </c>
      <c r="L22" s="52">
        <f t="shared" si="7"/>
        <v>-0.62533737908836395</v>
      </c>
      <c r="N22" s="27">
        <f t="shared" ref="N22:N24" si="18">(H22/B22)*10</f>
        <v>6.5299397920087561</v>
      </c>
      <c r="O22" s="152">
        <f t="shared" ref="O22:O24" si="19">(I22/C22)*10</f>
        <v>5.2872013248166549</v>
      </c>
      <c r="P22" s="52">
        <f t="shared" ref="P22:P24" si="20">(O22-N22)/N22</f>
        <v>-0.19031392428961535</v>
      </c>
    </row>
    <row r="23" spans="1:16" ht="20.100000000000001" customHeight="1" x14ac:dyDescent="0.25">
      <c r="A23" s="8" t="s">
        <v>180</v>
      </c>
      <c r="B23" s="19">
        <v>47.399999999999991</v>
      </c>
      <c r="C23" s="140">
        <v>37.099999999999994</v>
      </c>
      <c r="D23" s="247">
        <f t="shared" si="2"/>
        <v>9.3900619862952658E-3</v>
      </c>
      <c r="E23" s="215">
        <f t="shared" si="3"/>
        <v>1.0448320242423561E-2</v>
      </c>
      <c r="F23" s="52">
        <f t="shared" si="4"/>
        <v>-0.21729957805907171</v>
      </c>
      <c r="H23" s="19">
        <v>25.828000000000003</v>
      </c>
      <c r="I23" s="140">
        <v>20.807000000000002</v>
      </c>
      <c r="J23" s="247">
        <f t="shared" si="5"/>
        <v>9.8301681267797866E-3</v>
      </c>
      <c r="K23" s="215">
        <f t="shared" si="6"/>
        <v>1.1370032339045218E-2</v>
      </c>
      <c r="L23" s="52">
        <f t="shared" si="7"/>
        <v>-0.19440142481028341</v>
      </c>
      <c r="N23" s="27">
        <f t="shared" si="18"/>
        <v>5.4489451476793258</v>
      </c>
      <c r="O23" s="152">
        <f t="shared" si="19"/>
        <v>5.6083557951482499</v>
      </c>
      <c r="P23" s="52">
        <f t="shared" si="20"/>
        <v>2.9255322479584175E-2</v>
      </c>
    </row>
    <row r="24" spans="1:16" ht="20.100000000000001" customHeight="1" x14ac:dyDescent="0.25">
      <c r="A24" s="8" t="s">
        <v>198</v>
      </c>
      <c r="B24" s="19">
        <v>42.59</v>
      </c>
      <c r="C24" s="140">
        <v>21.049999999999997</v>
      </c>
      <c r="D24" s="247">
        <f t="shared" si="2"/>
        <v>8.4371886075172032E-3</v>
      </c>
      <c r="E24" s="215">
        <f t="shared" si="3"/>
        <v>5.9282248275745542E-3</v>
      </c>
      <c r="F24" s="52">
        <f t="shared" si="4"/>
        <v>-0.50575252406668247</v>
      </c>
      <c r="H24" s="19">
        <v>21.161999999999999</v>
      </c>
      <c r="I24" s="140">
        <v>13.412000000000001</v>
      </c>
      <c r="J24" s="247">
        <f t="shared" si="5"/>
        <v>8.0542828673886395E-3</v>
      </c>
      <c r="K24" s="215">
        <f t="shared" si="6"/>
        <v>7.3290178176226486E-3</v>
      </c>
      <c r="L24" s="52">
        <f t="shared" si="7"/>
        <v>-0.36622247424629045</v>
      </c>
      <c r="N24" s="27">
        <f t="shared" si="18"/>
        <v>4.9687720122094383</v>
      </c>
      <c r="O24" s="152">
        <f t="shared" si="19"/>
        <v>6.371496437054633</v>
      </c>
      <c r="P24" s="52">
        <f t="shared" si="20"/>
        <v>0.2823080675463418</v>
      </c>
    </row>
    <row r="25" spans="1:16" ht="20.100000000000001" customHeight="1" x14ac:dyDescent="0.25">
      <c r="A25" s="8" t="s">
        <v>172</v>
      </c>
      <c r="B25" s="19">
        <v>6.92</v>
      </c>
      <c r="C25" s="140">
        <v>43.83</v>
      </c>
      <c r="D25" s="247">
        <f t="shared" si="2"/>
        <v>1.3708698089696888E-3</v>
      </c>
      <c r="E25" s="215">
        <f t="shared" si="3"/>
        <v>1.2343662431952149E-2</v>
      </c>
      <c r="F25" s="52">
        <f t="shared" si="4"/>
        <v>5.3338150289017339</v>
      </c>
      <c r="H25" s="19">
        <v>2.9290000000000003</v>
      </c>
      <c r="I25" s="140">
        <v>13.289000000000001</v>
      </c>
      <c r="J25" s="247">
        <f t="shared" si="5"/>
        <v>1.1147809525839396E-3</v>
      </c>
      <c r="K25" s="215">
        <f t="shared" si="6"/>
        <v>7.2618041886659242E-3</v>
      </c>
      <c r="L25" s="52">
        <f t="shared" si="7"/>
        <v>3.5370433595083646</v>
      </c>
      <c r="N25" s="27">
        <f t="shared" ref="N25:N29" si="21">(H25/B25)*10</f>
        <v>4.2326589595375728</v>
      </c>
      <c r="O25" s="152">
        <f t="shared" ref="O25:O29" si="22">(I25/C25)*10</f>
        <v>3.0319415925165414</v>
      </c>
      <c r="P25" s="52">
        <f t="shared" ref="P25:P29" si="23">(O25-N25)/N25</f>
        <v>-0.28367921405891211</v>
      </c>
    </row>
    <row r="26" spans="1:16" ht="20.100000000000001" customHeight="1" x14ac:dyDescent="0.25">
      <c r="A26" s="8" t="s">
        <v>177</v>
      </c>
      <c r="B26" s="19">
        <v>15.48</v>
      </c>
      <c r="C26" s="140">
        <v>20.21</v>
      </c>
      <c r="D26" s="247">
        <f t="shared" si="2"/>
        <v>3.0666278385622519E-3</v>
      </c>
      <c r="E26" s="215">
        <f t="shared" si="3"/>
        <v>5.6916590862366636E-3</v>
      </c>
      <c r="F26" s="52">
        <f t="shared" si="4"/>
        <v>0.30555555555555558</v>
      </c>
      <c r="H26" s="19">
        <v>14.436000000000002</v>
      </c>
      <c r="I26" s="140">
        <v>13.259</v>
      </c>
      <c r="J26" s="247">
        <f t="shared" si="5"/>
        <v>5.4943591094236098E-3</v>
      </c>
      <c r="K26" s="215">
        <f t="shared" si="6"/>
        <v>7.2454106206276984E-3</v>
      </c>
      <c r="L26" s="52">
        <f t="shared" ref="L26:L30" si="24">(I26-H26)/H26</f>
        <v>-8.1532280410085978E-2</v>
      </c>
      <c r="N26" s="27">
        <f t="shared" si="21"/>
        <v>9.3255813953488378</v>
      </c>
      <c r="O26" s="152">
        <f t="shared" si="22"/>
        <v>6.5606135576447304</v>
      </c>
      <c r="P26" s="52">
        <f t="shared" si="23"/>
        <v>-0.29649281052687432</v>
      </c>
    </row>
    <row r="27" spans="1:16" ht="20.100000000000001" customHeight="1" x14ac:dyDescent="0.25">
      <c r="A27" s="8" t="s">
        <v>199</v>
      </c>
      <c r="B27" s="19">
        <v>30.089999999999996</v>
      </c>
      <c r="C27" s="140">
        <v>33.08</v>
      </c>
      <c r="D27" s="247">
        <f t="shared" si="2"/>
        <v>5.9609064381355385E-3</v>
      </c>
      <c r="E27" s="215">
        <f t="shared" si="3"/>
        <v>9.3161841945922225E-3</v>
      </c>
      <c r="F27" s="52">
        <f t="shared" si="4"/>
        <v>9.9368560983715604E-2</v>
      </c>
      <c r="H27" s="19">
        <v>16.867999999999999</v>
      </c>
      <c r="I27" s="140">
        <v>13.106999999999999</v>
      </c>
      <c r="J27" s="247">
        <f t="shared" si="5"/>
        <v>6.4199812591962755E-3</v>
      </c>
      <c r="K27" s="215">
        <f t="shared" si="6"/>
        <v>7.1623498759006889E-3</v>
      </c>
      <c r="L27" s="52">
        <f t="shared" si="24"/>
        <v>-0.22296656390799144</v>
      </c>
      <c r="N27" s="27">
        <f t="shared" si="21"/>
        <v>5.6058491193087416</v>
      </c>
      <c r="O27" s="152">
        <f t="shared" si="22"/>
        <v>3.9622128174123339</v>
      </c>
      <c r="P27" s="52">
        <f t="shared" si="23"/>
        <v>-0.293200239056574</v>
      </c>
    </row>
    <row r="28" spans="1:16" ht="20.100000000000001" customHeight="1" x14ac:dyDescent="0.25">
      <c r="A28" s="8" t="s">
        <v>201</v>
      </c>
      <c r="B28" s="19">
        <v>19.82</v>
      </c>
      <c r="C28" s="140">
        <v>43.56</v>
      </c>
      <c r="D28" s="247">
        <f t="shared" si="2"/>
        <v>3.9263930077715649E-3</v>
      </c>
      <c r="E28" s="215">
        <f t="shared" si="3"/>
        <v>1.2267623443664971E-2</v>
      </c>
      <c r="F28" s="52">
        <f t="shared" si="4"/>
        <v>1.1977800201816349</v>
      </c>
      <c r="H28" s="19">
        <v>9.3119999999999976</v>
      </c>
      <c r="I28" s="140">
        <v>12.937000000000001</v>
      </c>
      <c r="J28" s="247">
        <f t="shared" si="5"/>
        <v>3.5441584945242887E-3</v>
      </c>
      <c r="K28" s="215">
        <f t="shared" si="6"/>
        <v>7.0694529903507462E-3</v>
      </c>
      <c r="L28" s="52">
        <f t="shared" si="24"/>
        <v>0.38928264604811047</v>
      </c>
      <c r="N28" s="27">
        <f t="shared" ref="N28" si="25">(H28/B28)*10</f>
        <v>4.6982845610494444</v>
      </c>
      <c r="O28" s="152">
        <f t="shared" ref="O28" si="26">(I28/C28)*10</f>
        <v>2.9699265381083562</v>
      </c>
      <c r="P28" s="52">
        <f t="shared" ref="P28" si="27">(O28-N28)/N28</f>
        <v>-0.36787001733990948</v>
      </c>
    </row>
    <row r="29" spans="1:16" ht="20.100000000000001" customHeight="1" x14ac:dyDescent="0.25">
      <c r="A29" s="8" t="s">
        <v>228</v>
      </c>
      <c r="B29" s="19">
        <v>2.7</v>
      </c>
      <c r="C29" s="140">
        <v>3.3</v>
      </c>
      <c r="D29" s="247">
        <f t="shared" si="2"/>
        <v>5.3487694858643932E-4</v>
      </c>
      <c r="E29" s="215">
        <f t="shared" si="3"/>
        <v>9.2936541239886129E-4</v>
      </c>
      <c r="F29" s="52">
        <f t="shared" si="4"/>
        <v>0.22222222222222207</v>
      </c>
      <c r="H29" s="19">
        <v>7.5370000000000008</v>
      </c>
      <c r="I29" s="140">
        <v>11.844000000000001</v>
      </c>
      <c r="J29" s="247">
        <f t="shared" si="5"/>
        <v>2.8685913416268871E-3</v>
      </c>
      <c r="K29" s="215">
        <f t="shared" si="6"/>
        <v>6.4721806614914E-3</v>
      </c>
      <c r="L29" s="52">
        <f t="shared" si="24"/>
        <v>0.57144752554066602</v>
      </c>
      <c r="N29" s="27">
        <f t="shared" si="21"/>
        <v>27.914814814814815</v>
      </c>
      <c r="O29" s="152">
        <f t="shared" si="22"/>
        <v>35.890909090909098</v>
      </c>
      <c r="P29" s="52">
        <f t="shared" si="23"/>
        <v>0.28572979362418155</v>
      </c>
    </row>
    <row r="30" spans="1:16" ht="20.100000000000001" customHeight="1" x14ac:dyDescent="0.25">
      <c r="A30" s="8" t="s">
        <v>218</v>
      </c>
      <c r="B30" s="19">
        <v>13.780000000000001</v>
      </c>
      <c r="C30" s="140">
        <v>26.099999999999998</v>
      </c>
      <c r="D30" s="247">
        <f t="shared" si="2"/>
        <v>2.7298534635263457E-3</v>
      </c>
      <c r="E30" s="215">
        <f t="shared" si="3"/>
        <v>7.3504355344273572E-3</v>
      </c>
      <c r="F30" s="52">
        <f t="shared" si="4"/>
        <v>0.8940493468795353</v>
      </c>
      <c r="H30" s="19">
        <v>5.7659999999999991</v>
      </c>
      <c r="I30" s="140">
        <v>9.8940000000000001</v>
      </c>
      <c r="J30" s="247">
        <f t="shared" si="5"/>
        <v>2.1945465935810835E-3</v>
      </c>
      <c r="K30" s="215">
        <f t="shared" si="6"/>
        <v>5.4065987390067459E-3</v>
      </c>
      <c r="L30" s="52">
        <f t="shared" si="24"/>
        <v>0.71592091571279948</v>
      </c>
      <c r="N30" s="27">
        <f t="shared" ref="N30" si="28">(H30/B30)*10</f>
        <v>4.1843251088534101</v>
      </c>
      <c r="O30" s="152">
        <f t="shared" ref="O30" si="29">(I30/C30)*10</f>
        <v>3.7908045977011495</v>
      </c>
      <c r="P30" s="52">
        <f t="shared" ref="P30" si="30">(O30-N30)/N30</f>
        <v>-9.4046351780751852E-2</v>
      </c>
    </row>
    <row r="31" spans="1:16" ht="20.100000000000001" customHeight="1" x14ac:dyDescent="0.25">
      <c r="A31" s="8" t="s">
        <v>227</v>
      </c>
      <c r="B31" s="19">
        <v>55.03</v>
      </c>
      <c r="C31" s="140">
        <v>51.75</v>
      </c>
      <c r="D31" s="247">
        <f t="shared" si="2"/>
        <v>1.0901584622485834E-2</v>
      </c>
      <c r="E31" s="215">
        <f t="shared" si="3"/>
        <v>1.4574139421709417E-2</v>
      </c>
      <c r="F31" s="52">
        <f t="shared" si="4"/>
        <v>-5.9603852444121405E-2</v>
      </c>
      <c r="H31" s="19">
        <v>20.111000000000001</v>
      </c>
      <c r="I31" s="140">
        <v>9.798</v>
      </c>
      <c r="J31" s="247">
        <f t="shared" si="5"/>
        <v>7.6542709926307982E-3</v>
      </c>
      <c r="K31" s="215">
        <f t="shared" si="6"/>
        <v>5.3541393212844252E-3</v>
      </c>
      <c r="L31" s="52">
        <f t="shared" si="7"/>
        <v>-0.51280393814330472</v>
      </c>
      <c r="N31" s="27">
        <f t="shared" si="15"/>
        <v>3.6545520625113577</v>
      </c>
      <c r="O31" s="152">
        <f t="shared" si="16"/>
        <v>1.8933333333333333</v>
      </c>
      <c r="P31" s="52">
        <f t="shared" si="17"/>
        <v>-0.48192465151741176</v>
      </c>
    </row>
    <row r="32" spans="1:16" ht="20.100000000000001" customHeight="1" thickBot="1" x14ac:dyDescent="0.3">
      <c r="A32" s="8" t="s">
        <v>17</v>
      </c>
      <c r="B32" s="19">
        <f>B33-SUM(B7:B31)</f>
        <v>779.70999999999913</v>
      </c>
      <c r="C32" s="140">
        <f>C33-SUM(C7:C31)</f>
        <v>290.99999999999955</v>
      </c>
      <c r="D32" s="247">
        <f t="shared" si="2"/>
        <v>0.15446255762308594</v>
      </c>
      <c r="E32" s="215">
        <f t="shared" si="3"/>
        <v>8.1953131820626732E-2</v>
      </c>
      <c r="F32" s="52">
        <f t="shared" si="4"/>
        <v>-0.6267843172461558</v>
      </c>
      <c r="H32" s="19">
        <f>H33-SUM(H7:H31)</f>
        <v>375.23100000000113</v>
      </c>
      <c r="I32" s="140">
        <f>I33-SUM(I7:I31)</f>
        <v>115.88400000000024</v>
      </c>
      <c r="J32" s="247">
        <f t="shared" si="5"/>
        <v>0.14281337371765976</v>
      </c>
      <c r="K32" s="215">
        <f t="shared" si="6"/>
        <v>6.3325074618057323E-2</v>
      </c>
      <c r="L32" s="52">
        <f t="shared" ref="L32:L33" si="31">(I32-H32)/H32</f>
        <v>-0.6911662415951777</v>
      </c>
      <c r="N32" s="27">
        <f t="shared" si="0"/>
        <v>4.81244308781472</v>
      </c>
      <c r="O32" s="152">
        <f t="shared" si="1"/>
        <v>3.9822680412371279</v>
      </c>
      <c r="P32" s="52">
        <f t="shared" si="8"/>
        <v>-0.17250594582191014</v>
      </c>
    </row>
    <row r="33" spans="1:16" ht="26.25" customHeight="1" thickBot="1" x14ac:dyDescent="0.3">
      <c r="A33" s="12" t="s">
        <v>18</v>
      </c>
      <c r="B33" s="17">
        <v>5047.8899999999985</v>
      </c>
      <c r="C33" s="145">
        <v>3550.809999999999</v>
      </c>
      <c r="D33" s="243">
        <f>SUM(D7:D32)</f>
        <v>1.0000000000000002</v>
      </c>
      <c r="E33" s="244">
        <f>SUM(E7:E32)</f>
        <v>1.0000000000000002</v>
      </c>
      <c r="F33" s="57">
        <f t="shared" si="4"/>
        <v>-0.2965754008110319</v>
      </c>
      <c r="G33" s="1"/>
      <c r="H33" s="17">
        <v>2627.4220000000005</v>
      </c>
      <c r="I33" s="145">
        <v>1829.9860000000001</v>
      </c>
      <c r="J33" s="243">
        <f>SUM(J7:J32)</f>
        <v>1.0000000000000004</v>
      </c>
      <c r="K33" s="244">
        <f>SUM(K7:K32)</f>
        <v>1.0000000000000002</v>
      </c>
      <c r="L33" s="57">
        <f t="shared" si="31"/>
        <v>-0.30350510881008086</v>
      </c>
      <c r="N33" s="29">
        <f t="shared" si="0"/>
        <v>5.2049906000328869</v>
      </c>
      <c r="O33" s="146">
        <f t="shared" si="1"/>
        <v>5.1537142229519484</v>
      </c>
      <c r="P33" s="57">
        <f t="shared" si="8"/>
        <v>-9.8513870669842494E-3</v>
      </c>
    </row>
    <row r="35" spans="1:16" ht="15.75" thickBot="1" x14ac:dyDescent="0.3"/>
    <row r="36" spans="1:16" x14ac:dyDescent="0.25">
      <c r="A36" s="365" t="s">
        <v>2</v>
      </c>
      <c r="B36" s="353" t="s">
        <v>1</v>
      </c>
      <c r="C36" s="351"/>
      <c r="D36" s="353" t="s">
        <v>104</v>
      </c>
      <c r="E36" s="351"/>
      <c r="F36" s="130" t="s">
        <v>0</v>
      </c>
      <c r="H36" s="363" t="s">
        <v>19</v>
      </c>
      <c r="I36" s="364"/>
      <c r="J36" s="353" t="s">
        <v>104</v>
      </c>
      <c r="K36" s="354"/>
      <c r="L36" s="130" t="s">
        <v>0</v>
      </c>
      <c r="N36" s="361" t="s">
        <v>22</v>
      </c>
      <c r="O36" s="351"/>
      <c r="P36" s="130" t="s">
        <v>0</v>
      </c>
    </row>
    <row r="37" spans="1:16" x14ac:dyDescent="0.25">
      <c r="A37" s="366"/>
      <c r="B37" s="356" t="str">
        <f>B5</f>
        <v>jan-mar</v>
      </c>
      <c r="C37" s="358"/>
      <c r="D37" s="356" t="str">
        <f>B5</f>
        <v>jan-mar</v>
      </c>
      <c r="E37" s="358"/>
      <c r="F37" s="131" t="str">
        <f>F5</f>
        <v>2024/2023</v>
      </c>
      <c r="H37" s="359" t="str">
        <f>B5</f>
        <v>jan-mar</v>
      </c>
      <c r="I37" s="358"/>
      <c r="J37" s="356" t="str">
        <f>B5</f>
        <v>jan-mar</v>
      </c>
      <c r="K37" s="357"/>
      <c r="L37" s="131" t="str">
        <f>F37</f>
        <v>2024/2023</v>
      </c>
      <c r="N37" s="359" t="str">
        <f>B5</f>
        <v>jan-mar</v>
      </c>
      <c r="O37" s="357"/>
      <c r="P37" s="131" t="str">
        <f>P5</f>
        <v>2024/2023</v>
      </c>
    </row>
    <row r="38" spans="1:16" ht="19.5" customHeight="1" thickBot="1" x14ac:dyDescent="0.3">
      <c r="A38" s="367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164</v>
      </c>
      <c r="B39" s="39">
        <v>277.26</v>
      </c>
      <c r="C39" s="147">
        <v>483.61</v>
      </c>
      <c r="D39" s="247">
        <f t="shared" ref="D39:D55" si="32">B39/$B$56</f>
        <v>0.13623900545427745</v>
      </c>
      <c r="E39" s="246">
        <f t="shared" ref="E39:E55" si="33">C39/$C$56</f>
        <v>0.44813558693798877</v>
      </c>
      <c r="F39" s="52">
        <f>(C39-B39)/B39</f>
        <v>0.7442472769241868</v>
      </c>
      <c r="H39" s="39">
        <v>102.001</v>
      </c>
      <c r="I39" s="147">
        <v>121.211</v>
      </c>
      <c r="J39" s="247">
        <f t="shared" ref="J39:J55" si="34">H39/$H$56</f>
        <v>0.1044451202591852</v>
      </c>
      <c r="K39" s="246">
        <f t="shared" ref="K39:K55" si="35">I39/$I$56</f>
        <v>0.27678862986077329</v>
      </c>
      <c r="L39" s="52">
        <f>(I39-H39)/H39</f>
        <v>0.18833148694620633</v>
      </c>
      <c r="N39" s="27">
        <f t="shared" ref="N39:N56" si="36">(H39/B39)*10</f>
        <v>3.6788934574046022</v>
      </c>
      <c r="O39" s="151">
        <f t="shared" ref="O39:O56" si="37">(I39/C39)*10</f>
        <v>2.5063791071317798</v>
      </c>
      <c r="P39" s="61">
        <f t="shared" si="8"/>
        <v>-0.318713864331372</v>
      </c>
    </row>
    <row r="40" spans="1:16" ht="20.100000000000001" customHeight="1" x14ac:dyDescent="0.25">
      <c r="A40" s="38" t="s">
        <v>176</v>
      </c>
      <c r="B40" s="19">
        <v>828.7299999999999</v>
      </c>
      <c r="C40" s="140">
        <v>46.6</v>
      </c>
      <c r="D40" s="247">
        <f t="shared" si="32"/>
        <v>0.40721831851014695</v>
      </c>
      <c r="E40" s="215">
        <f t="shared" si="33"/>
        <v>4.3181733941213538E-2</v>
      </c>
      <c r="F40" s="52">
        <f t="shared" ref="F40:F56" si="38">(C40-B40)/B40</f>
        <v>-0.94376938206653549</v>
      </c>
      <c r="H40" s="19">
        <v>378.17200000000003</v>
      </c>
      <c r="I40" s="140">
        <v>82.657000000000011</v>
      </c>
      <c r="J40" s="247">
        <f t="shared" si="34"/>
        <v>0.38723365475491994</v>
      </c>
      <c r="K40" s="215">
        <f t="shared" si="35"/>
        <v>0.18874951760485387</v>
      </c>
      <c r="L40" s="52">
        <f t="shared" ref="L40:L56" si="39">(I40-H40)/H40</f>
        <v>-0.78143014289794055</v>
      </c>
      <c r="N40" s="27">
        <f t="shared" si="36"/>
        <v>4.5632715118313572</v>
      </c>
      <c r="O40" s="152">
        <f t="shared" si="37"/>
        <v>17.737553648068673</v>
      </c>
      <c r="P40" s="52">
        <f t="shared" si="8"/>
        <v>2.8870257012057872</v>
      </c>
    </row>
    <row r="41" spans="1:16" ht="20.100000000000001" customHeight="1" x14ac:dyDescent="0.25">
      <c r="A41" s="38" t="s">
        <v>171</v>
      </c>
      <c r="B41" s="19">
        <v>359.22</v>
      </c>
      <c r="C41" s="140">
        <v>124.16</v>
      </c>
      <c r="D41" s="247">
        <f t="shared" si="32"/>
        <v>0.17651221070217685</v>
      </c>
      <c r="E41" s="215">
        <f t="shared" si="33"/>
        <v>0.1150524482004522</v>
      </c>
      <c r="F41" s="52">
        <f t="shared" si="38"/>
        <v>-0.65436222927453935</v>
      </c>
      <c r="H41" s="19">
        <v>151.87799999999999</v>
      </c>
      <c r="I41" s="140">
        <v>57.557999999999993</v>
      </c>
      <c r="J41" s="247">
        <f t="shared" si="34"/>
        <v>0.15551725938691316</v>
      </c>
      <c r="K41" s="215">
        <f t="shared" si="35"/>
        <v>0.13143526542579789</v>
      </c>
      <c r="L41" s="52">
        <f t="shared" si="39"/>
        <v>-0.62102476988108879</v>
      </c>
      <c r="N41" s="27">
        <f t="shared" si="36"/>
        <v>4.2279939869717715</v>
      </c>
      <c r="O41" s="152">
        <f t="shared" si="37"/>
        <v>4.6357925257731951</v>
      </c>
      <c r="P41" s="52">
        <f t="shared" si="8"/>
        <v>9.6452014846289388E-2</v>
      </c>
    </row>
    <row r="42" spans="1:16" ht="20.100000000000001" customHeight="1" x14ac:dyDescent="0.25">
      <c r="A42" s="38" t="s">
        <v>179</v>
      </c>
      <c r="B42" s="19">
        <v>11.879999999999999</v>
      </c>
      <c r="C42" s="140">
        <v>101.22</v>
      </c>
      <c r="D42" s="247">
        <f t="shared" si="32"/>
        <v>5.8375509802958093E-3</v>
      </c>
      <c r="E42" s="215">
        <f t="shared" si="33"/>
        <v>9.3795174024241063E-2</v>
      </c>
      <c r="F42" s="52">
        <f t="shared" ref="F42:F44" si="40">(C42-B42)/B42</f>
        <v>7.5202020202020208</v>
      </c>
      <c r="H42" s="19">
        <v>5.0600000000000005</v>
      </c>
      <c r="I42" s="140">
        <v>39.485999999999997</v>
      </c>
      <c r="J42" s="247">
        <f t="shared" si="34"/>
        <v>5.1812463457365822E-3</v>
      </c>
      <c r="K42" s="215">
        <f t="shared" si="35"/>
        <v>9.0167359717207962E-2</v>
      </c>
      <c r="L42" s="52">
        <f t="shared" ref="L42:L54" si="41">(I42-H42)/H42</f>
        <v>6.8035573122529627</v>
      </c>
      <c r="N42" s="27">
        <f t="shared" si="36"/>
        <v>4.2592592592592595</v>
      </c>
      <c r="O42" s="152">
        <f t="shared" si="37"/>
        <v>3.901007705986959</v>
      </c>
      <c r="P42" s="52">
        <f t="shared" ref="P42:P45" si="42">(O42-N42)/N42</f>
        <v>-8.4111234246540115E-2</v>
      </c>
    </row>
    <row r="43" spans="1:16" ht="20.100000000000001" customHeight="1" x14ac:dyDescent="0.25">
      <c r="A43" s="38" t="s">
        <v>169</v>
      </c>
      <c r="B43" s="19">
        <v>92.419999999999987</v>
      </c>
      <c r="C43" s="140">
        <v>91.480000000000018</v>
      </c>
      <c r="D43" s="247">
        <f t="shared" si="32"/>
        <v>4.5413001818092477E-2</v>
      </c>
      <c r="E43" s="215">
        <f t="shared" si="33"/>
        <v>8.4769635642536798E-2</v>
      </c>
      <c r="F43" s="52">
        <f t="shared" si="40"/>
        <v>-1.0170958666954874E-2</v>
      </c>
      <c r="H43" s="19">
        <v>56.512000000000008</v>
      </c>
      <c r="I43" s="140">
        <v>27.541999999999998</v>
      </c>
      <c r="J43" s="247">
        <f t="shared" si="34"/>
        <v>5.78661251957047E-2</v>
      </c>
      <c r="K43" s="215">
        <f t="shared" si="35"/>
        <v>6.2892909419321824E-2</v>
      </c>
      <c r="L43" s="52">
        <f t="shared" si="41"/>
        <v>-0.51263448471121187</v>
      </c>
      <c r="N43" s="27">
        <f t="shared" si="36"/>
        <v>6.1146937892231135</v>
      </c>
      <c r="O43" s="152">
        <f t="shared" si="37"/>
        <v>3.0107127240926972</v>
      </c>
      <c r="P43" s="52">
        <f t="shared" si="42"/>
        <v>-0.5076265749563863</v>
      </c>
    </row>
    <row r="44" spans="1:16" ht="20.100000000000001" customHeight="1" x14ac:dyDescent="0.25">
      <c r="A44" s="38" t="s">
        <v>170</v>
      </c>
      <c r="B44" s="19">
        <v>91.35</v>
      </c>
      <c r="C44" s="140">
        <v>42.27</v>
      </c>
      <c r="D44" s="247">
        <f t="shared" si="32"/>
        <v>4.4887229128789743E-2</v>
      </c>
      <c r="E44" s="215">
        <f t="shared" si="33"/>
        <v>3.9169353941954851E-2</v>
      </c>
      <c r="F44" s="52">
        <f t="shared" si="40"/>
        <v>-0.53727422003284064</v>
      </c>
      <c r="H44" s="19">
        <v>59.650999999999989</v>
      </c>
      <c r="I44" s="140">
        <v>22.349</v>
      </c>
      <c r="J44" s="247">
        <f t="shared" si="34"/>
        <v>6.1080341061172494E-2</v>
      </c>
      <c r="K44" s="215">
        <f t="shared" si="35"/>
        <v>5.1034552051863469E-2</v>
      </c>
      <c r="L44" s="52">
        <f t="shared" si="41"/>
        <v>-0.62533737908836395</v>
      </c>
      <c r="N44" s="27">
        <f t="shared" si="36"/>
        <v>6.5299397920087561</v>
      </c>
      <c r="O44" s="152">
        <f t="shared" si="37"/>
        <v>5.2872013248166549</v>
      </c>
      <c r="P44" s="52">
        <f t="shared" si="42"/>
        <v>-0.19031392428961535</v>
      </c>
    </row>
    <row r="45" spans="1:16" ht="20.100000000000001" customHeight="1" x14ac:dyDescent="0.25">
      <c r="A45" s="38" t="s">
        <v>180</v>
      </c>
      <c r="B45" s="19">
        <v>47.399999999999991</v>
      </c>
      <c r="C45" s="140">
        <v>37.099999999999994</v>
      </c>
      <c r="D45" s="247">
        <f t="shared" si="32"/>
        <v>2.3291238759766103E-2</v>
      </c>
      <c r="E45" s="215">
        <f t="shared" si="33"/>
        <v>3.4378590755773E-2</v>
      </c>
      <c r="F45" s="52">
        <f t="shared" ref="F45:F54" si="43">(C45-B45)/B45</f>
        <v>-0.21729957805907171</v>
      </c>
      <c r="H45" s="19">
        <v>25.828000000000003</v>
      </c>
      <c r="I45" s="140">
        <v>20.807000000000002</v>
      </c>
      <c r="J45" s="247">
        <f t="shared" si="34"/>
        <v>2.6446883521281512E-2</v>
      </c>
      <c r="K45" s="215">
        <f t="shared" si="35"/>
        <v>4.7513352925997732E-2</v>
      </c>
      <c r="L45" s="52">
        <f t="shared" si="41"/>
        <v>-0.19440142481028341</v>
      </c>
      <c r="N45" s="27">
        <f t="shared" si="36"/>
        <v>5.4489451476793258</v>
      </c>
      <c r="O45" s="152">
        <f t="shared" si="37"/>
        <v>5.6083557951482499</v>
      </c>
      <c r="P45" s="52">
        <f t="shared" si="42"/>
        <v>2.9255322479584175E-2</v>
      </c>
    </row>
    <row r="46" spans="1:16" ht="20.100000000000001" customHeight="1" x14ac:dyDescent="0.25">
      <c r="A46" s="38" t="s">
        <v>172</v>
      </c>
      <c r="B46" s="19">
        <v>6.92</v>
      </c>
      <c r="C46" s="140">
        <v>43.83</v>
      </c>
      <c r="D46" s="247">
        <f t="shared" si="32"/>
        <v>3.4003243083877946E-3</v>
      </c>
      <c r="E46" s="215">
        <f t="shared" si="33"/>
        <v>4.0614922717669297E-2</v>
      </c>
      <c r="F46" s="52">
        <f t="shared" si="43"/>
        <v>5.3338150289017339</v>
      </c>
      <c r="H46" s="19">
        <v>2.9290000000000003</v>
      </c>
      <c r="I46" s="140">
        <v>13.289000000000001</v>
      </c>
      <c r="J46" s="247">
        <f t="shared" si="34"/>
        <v>2.9991839025024607E-3</v>
      </c>
      <c r="K46" s="215">
        <f t="shared" si="35"/>
        <v>3.0345794541913003E-2</v>
      </c>
      <c r="L46" s="52">
        <f t="shared" si="41"/>
        <v>3.5370433595083646</v>
      </c>
      <c r="N46" s="27">
        <f t="shared" ref="N46:N55" si="44">(H46/B46)*10</f>
        <v>4.2326589595375728</v>
      </c>
      <c r="O46" s="152">
        <f t="shared" ref="O46:O55" si="45">(I46/C46)*10</f>
        <v>3.0319415925165414</v>
      </c>
      <c r="P46" s="52">
        <f t="shared" ref="P46:P55" si="46">(O46-N46)/N46</f>
        <v>-0.28367921405891211</v>
      </c>
    </row>
    <row r="47" spans="1:16" ht="20.100000000000001" customHeight="1" x14ac:dyDescent="0.25">
      <c r="A47" s="38" t="s">
        <v>177</v>
      </c>
      <c r="B47" s="19">
        <v>15.48</v>
      </c>
      <c r="C47" s="140">
        <v>20.21</v>
      </c>
      <c r="D47" s="247">
        <f t="shared" si="32"/>
        <v>7.6065058228096914E-3</v>
      </c>
      <c r="E47" s="215">
        <f t="shared" si="33"/>
        <v>1.8727528818710849E-2</v>
      </c>
      <c r="F47" s="52">
        <f t="shared" si="43"/>
        <v>0.30555555555555558</v>
      </c>
      <c r="H47" s="19">
        <v>14.436000000000002</v>
      </c>
      <c r="I47" s="140">
        <v>13.259</v>
      </c>
      <c r="J47" s="247">
        <f t="shared" si="34"/>
        <v>1.4781911511275357E-2</v>
      </c>
      <c r="K47" s="215">
        <f t="shared" si="35"/>
        <v>3.0277288722343629E-2</v>
      </c>
      <c r="L47" s="52">
        <f t="shared" si="41"/>
        <v>-8.1532280410085978E-2</v>
      </c>
      <c r="N47" s="27">
        <f t="shared" si="44"/>
        <v>9.3255813953488378</v>
      </c>
      <c r="O47" s="152">
        <f t="shared" si="45"/>
        <v>6.5606135576447304</v>
      </c>
      <c r="P47" s="52">
        <f t="shared" si="46"/>
        <v>-0.29649281052687432</v>
      </c>
    </row>
    <row r="48" spans="1:16" ht="20.100000000000001" customHeight="1" x14ac:dyDescent="0.25">
      <c r="A48" s="38" t="s">
        <v>193</v>
      </c>
      <c r="B48" s="19">
        <v>34.409999999999997</v>
      </c>
      <c r="C48" s="140">
        <v>18.159999999999997</v>
      </c>
      <c r="D48" s="247">
        <f t="shared" si="32"/>
        <v>1.6908260036361849E-2</v>
      </c>
      <c r="E48" s="215">
        <f t="shared" si="33"/>
        <v>1.6827903183957889E-2</v>
      </c>
      <c r="F48" s="52">
        <f t="shared" si="43"/>
        <v>-0.47224643998837551</v>
      </c>
      <c r="H48" s="19">
        <v>12.721</v>
      </c>
      <c r="I48" s="140">
        <v>9.7690000000000001</v>
      </c>
      <c r="J48" s="247">
        <f t="shared" si="34"/>
        <v>1.3025817147058312E-2</v>
      </c>
      <c r="K48" s="215">
        <f t="shared" si="35"/>
        <v>2.2307778379106635E-2</v>
      </c>
      <c r="L48" s="52">
        <f t="shared" ref="L48:L52" si="47">(I48-H48)/H48</f>
        <v>-0.23205722820532976</v>
      </c>
      <c r="N48" s="27">
        <f t="shared" ref="N48" si="48">(H48/B48)*10</f>
        <v>3.6968904388259234</v>
      </c>
      <c r="O48" s="152">
        <f t="shared" ref="O48" si="49">(I48/C48)*10</f>
        <v>5.3794052863436139</v>
      </c>
      <c r="P48" s="52">
        <f t="shared" ref="P48" si="50">(O48-N48)/N48</f>
        <v>0.45511623223868974</v>
      </c>
    </row>
    <row r="49" spans="1:16" ht="20.100000000000001" customHeight="1" x14ac:dyDescent="0.25">
      <c r="A49" s="38" t="s">
        <v>195</v>
      </c>
      <c r="B49" s="19">
        <v>141.60999999999999</v>
      </c>
      <c r="C49" s="140">
        <v>7.5600000000000005</v>
      </c>
      <c r="D49" s="247">
        <f t="shared" si="32"/>
        <v>6.9583804235664098E-2</v>
      </c>
      <c r="E49" s="215">
        <f t="shared" si="33"/>
        <v>7.0054486823084624E-3</v>
      </c>
      <c r="F49" s="52">
        <f t="shared" si="43"/>
        <v>-0.94661393969352448</v>
      </c>
      <c r="H49" s="19">
        <v>119.279</v>
      </c>
      <c r="I49" s="140">
        <v>5.6710000000000003</v>
      </c>
      <c r="J49" s="247">
        <f t="shared" si="34"/>
        <v>0.12213713100259165</v>
      </c>
      <c r="K49" s="215">
        <f t="shared" si="35"/>
        <v>1.2949883425930366E-2</v>
      </c>
      <c r="L49" s="52">
        <f t="shared" si="47"/>
        <v>-0.95245600650575535</v>
      </c>
      <c r="N49" s="27">
        <f t="shared" ref="N49:N50" si="51">(H49/B49)*10</f>
        <v>8.4230633429842534</v>
      </c>
      <c r="O49" s="152">
        <f t="shared" ref="O49:O50" si="52">(I49/C49)*10</f>
        <v>7.5013227513227507</v>
      </c>
      <c r="P49" s="52">
        <f t="shared" ref="P49:P50" si="53">(O49-N49)/N49</f>
        <v>-0.10943056630688167</v>
      </c>
    </row>
    <row r="50" spans="1:16" ht="20.100000000000001" customHeight="1" x14ac:dyDescent="0.25">
      <c r="A50" s="38" t="s">
        <v>178</v>
      </c>
      <c r="B50" s="19">
        <v>21.930000000000003</v>
      </c>
      <c r="C50" s="140">
        <v>25.3</v>
      </c>
      <c r="D50" s="247">
        <f t="shared" si="32"/>
        <v>1.0775883248980397E-2</v>
      </c>
      <c r="E50" s="215">
        <f t="shared" si="33"/>
        <v>2.3444160272804774E-2</v>
      </c>
      <c r="F50" s="52">
        <f t="shared" si="43"/>
        <v>0.1536707706338348</v>
      </c>
      <c r="H50" s="19">
        <v>8.0689999999999991</v>
      </c>
      <c r="I50" s="140">
        <v>5.4459999999999997</v>
      </c>
      <c r="J50" s="247">
        <f t="shared" si="34"/>
        <v>8.2623471865115559E-3</v>
      </c>
      <c r="K50" s="215">
        <f t="shared" si="35"/>
        <v>1.2436089779160071E-2</v>
      </c>
      <c r="L50" s="52">
        <f t="shared" si="47"/>
        <v>-0.32507126037922912</v>
      </c>
      <c r="N50" s="27">
        <f t="shared" si="51"/>
        <v>3.6794345645234827</v>
      </c>
      <c r="O50" s="152">
        <f t="shared" si="52"/>
        <v>2.1525691699604739</v>
      </c>
      <c r="P50" s="52">
        <f t="shared" si="53"/>
        <v>-0.41497283557772702</v>
      </c>
    </row>
    <row r="51" spans="1:16" ht="20.100000000000001" customHeight="1" x14ac:dyDescent="0.25">
      <c r="A51" s="38" t="s">
        <v>191</v>
      </c>
      <c r="B51" s="19">
        <v>13.77</v>
      </c>
      <c r="C51" s="140">
        <v>9.98</v>
      </c>
      <c r="D51" s="247">
        <f t="shared" si="32"/>
        <v>6.7662522726155971E-3</v>
      </c>
      <c r="E51" s="215">
        <f t="shared" si="33"/>
        <v>9.2479335779680483E-3</v>
      </c>
      <c r="F51" s="52">
        <f t="shared" si="43"/>
        <v>-0.27523602033405947</v>
      </c>
      <c r="H51" s="19">
        <v>5.5209999999999999</v>
      </c>
      <c r="I51" s="140">
        <v>4.2720000000000002</v>
      </c>
      <c r="J51" s="247">
        <f t="shared" si="34"/>
        <v>5.6532927025319509E-3</v>
      </c>
      <c r="K51" s="215">
        <f t="shared" si="35"/>
        <v>9.7552287066786317E-3</v>
      </c>
      <c r="L51" s="52">
        <f t="shared" si="47"/>
        <v>-0.22622713276580325</v>
      </c>
      <c r="N51" s="27">
        <f t="shared" ref="N51" si="54">(H51/B51)*10</f>
        <v>4.0094408133623824</v>
      </c>
      <c r="O51" s="152">
        <f t="shared" ref="O51" si="55">(I51/C51)*10</f>
        <v>4.2805611222444888</v>
      </c>
      <c r="P51" s="52">
        <f t="shared" ref="P51" si="56">(O51-N51)/N51</f>
        <v>6.7620479139768236E-2</v>
      </c>
    </row>
    <row r="52" spans="1:16" ht="20.100000000000001" customHeight="1" x14ac:dyDescent="0.25">
      <c r="A52" s="38" t="s">
        <v>194</v>
      </c>
      <c r="B52" s="19">
        <v>19.350000000000001</v>
      </c>
      <c r="C52" s="140">
        <v>13.09</v>
      </c>
      <c r="D52" s="247">
        <f t="shared" si="32"/>
        <v>9.5081322785121151E-3</v>
      </c>
      <c r="E52" s="215">
        <f t="shared" si="33"/>
        <v>1.2129804662885947E-2</v>
      </c>
      <c r="F52" s="52">
        <f t="shared" si="43"/>
        <v>-0.32351421188630497</v>
      </c>
      <c r="H52" s="19">
        <v>6.0969999999999995</v>
      </c>
      <c r="I52" s="140">
        <v>3.8810000000000002</v>
      </c>
      <c r="J52" s="247">
        <f t="shared" si="34"/>
        <v>6.2430946580940587E-3</v>
      </c>
      <c r="K52" s="215">
        <f t="shared" si="35"/>
        <v>8.8623695249578117E-3</v>
      </c>
      <c r="L52" s="52">
        <f t="shared" si="47"/>
        <v>-0.3634574380843037</v>
      </c>
      <c r="N52" s="27">
        <f t="shared" ref="N52" si="57">(H52/B52)*10</f>
        <v>3.1509043927648572</v>
      </c>
      <c r="O52" s="152">
        <f t="shared" ref="O52" si="58">(I52/C52)*10</f>
        <v>2.964858670741024</v>
      </c>
      <c r="P52" s="52">
        <f t="shared" ref="P52" si="59">(O52-N52)/N52</f>
        <v>-5.904518158374894E-2</v>
      </c>
    </row>
    <row r="53" spans="1:16" ht="20.100000000000001" customHeight="1" x14ac:dyDescent="0.25">
      <c r="A53" s="38" t="s">
        <v>190</v>
      </c>
      <c r="B53" s="19">
        <v>0.12000000000000001</v>
      </c>
      <c r="C53" s="140">
        <v>3.5999999999999996</v>
      </c>
      <c r="D53" s="247">
        <f t="shared" si="32"/>
        <v>5.8965161417129394E-5</v>
      </c>
      <c r="E53" s="215">
        <f t="shared" si="33"/>
        <v>3.3359279439564098E-3</v>
      </c>
      <c r="F53" s="52">
        <f t="shared" si="43"/>
        <v>28.999999999999993</v>
      </c>
      <c r="H53" s="19">
        <v>0.19</v>
      </c>
      <c r="I53" s="140">
        <v>2.915</v>
      </c>
      <c r="J53" s="247">
        <f t="shared" si="34"/>
        <v>1.9455272839722344E-4</v>
      </c>
      <c r="K53" s="215">
        <f t="shared" si="35"/>
        <v>6.6564821348240192E-3</v>
      </c>
      <c r="L53" s="52">
        <f t="shared" ref="L53" si="60">(I53-H53)/H53</f>
        <v>14.342105263157896</v>
      </c>
      <c r="N53" s="27">
        <f t="shared" ref="N53" si="61">(H53/B53)*10</f>
        <v>15.833333333333332</v>
      </c>
      <c r="O53" s="152">
        <f t="shared" ref="O53" si="62">(I53/C53)*10</f>
        <v>8.0972222222222232</v>
      </c>
      <c r="P53" s="52">
        <f t="shared" ref="P53" si="63">(O53-N53)/N53</f>
        <v>-0.48859649122807008</v>
      </c>
    </row>
    <row r="54" spans="1:16" ht="20.100000000000001" customHeight="1" x14ac:dyDescent="0.25">
      <c r="A54" s="38" t="s">
        <v>192</v>
      </c>
      <c r="B54" s="19">
        <v>2.2999999999999998</v>
      </c>
      <c r="C54" s="140">
        <v>2.7800000000000002</v>
      </c>
      <c r="D54" s="247">
        <f t="shared" si="32"/>
        <v>1.1301655938283132E-3</v>
      </c>
      <c r="E54" s="215">
        <f t="shared" si="33"/>
        <v>2.5760776900552282E-3</v>
      </c>
      <c r="F54" s="52">
        <f t="shared" si="43"/>
        <v>0.20869565217391325</v>
      </c>
      <c r="H54" s="19">
        <v>1.1990000000000001</v>
      </c>
      <c r="I54" s="140">
        <v>2.4559999999999995</v>
      </c>
      <c r="J54" s="247">
        <f t="shared" si="34"/>
        <v>1.2277301123593206E-3</v>
      </c>
      <c r="K54" s="215">
        <f t="shared" si="35"/>
        <v>5.6083430954126205E-3</v>
      </c>
      <c r="L54" s="52">
        <f t="shared" si="41"/>
        <v>1.0483736447039194</v>
      </c>
      <c r="N54" s="27">
        <f t="shared" ref="N54" si="64">(H54/B54)*10</f>
        <v>5.2130434782608699</v>
      </c>
      <c r="O54" s="152">
        <f t="shared" ref="O54" si="65">(I54/C54)*10</f>
        <v>8.834532374100716</v>
      </c>
      <c r="P54" s="52">
        <f t="shared" ref="P54" si="66">(O54-N54)/N54</f>
        <v>0.69469761971906974</v>
      </c>
    </row>
    <row r="55" spans="1:16" ht="20.100000000000001" customHeight="1" thickBot="1" x14ac:dyDescent="0.3">
      <c r="A55" s="8" t="s">
        <v>17</v>
      </c>
      <c r="B55" s="19">
        <f>B56-SUM(B39:B54)</f>
        <v>70.949999999999818</v>
      </c>
      <c r="C55" s="140">
        <f>C56-SUM(C39:C54)</f>
        <v>8.2100000000002638</v>
      </c>
      <c r="D55" s="247">
        <f t="shared" si="32"/>
        <v>3.486315168787766E-2</v>
      </c>
      <c r="E55" s="215">
        <f t="shared" si="33"/>
        <v>7.607769005523058E-3</v>
      </c>
      <c r="F55" s="52">
        <f t="shared" ref="F55" si="67">(C55-B55)/B55</f>
        <v>-0.88428470754051747</v>
      </c>
      <c r="H55" s="19">
        <f>H56-SUM(H39:H54)</f>
        <v>27.056000000000154</v>
      </c>
      <c r="I55" s="140">
        <f>I56-SUM(I39:I54)</f>
        <v>5.3509999999999991</v>
      </c>
      <c r="J55" s="247">
        <f t="shared" si="34"/>
        <v>2.7704308523764775E-2</v>
      </c>
      <c r="K55" s="215">
        <f t="shared" si="35"/>
        <v>1.2219154683857057E-2</v>
      </c>
      <c r="L55" s="52">
        <f t="shared" ref="L55" si="68">(I55-H55)/H55</f>
        <v>-0.80222501478415253</v>
      </c>
      <c r="N55" s="27">
        <f t="shared" si="44"/>
        <v>3.8133897110641612</v>
      </c>
      <c r="O55" s="152">
        <f t="shared" si="45"/>
        <v>6.5176613885503372</v>
      </c>
      <c r="P55" s="52">
        <f t="shared" si="46"/>
        <v>0.70915166882629577</v>
      </c>
    </row>
    <row r="56" spans="1:16" ht="26.25" customHeight="1" thickBot="1" x14ac:dyDescent="0.3">
      <c r="A56" s="12" t="s">
        <v>18</v>
      </c>
      <c r="B56" s="17">
        <v>2035.0999999999997</v>
      </c>
      <c r="C56" s="145">
        <v>1079.1600000000001</v>
      </c>
      <c r="D56" s="253">
        <f>SUM(D39:D55)</f>
        <v>0.99999999999999989</v>
      </c>
      <c r="E56" s="254">
        <f>SUM(E39:E55)</f>
        <v>1.0000000000000002</v>
      </c>
      <c r="F56" s="57">
        <f t="shared" si="38"/>
        <v>-0.46972630337575538</v>
      </c>
      <c r="G56" s="1"/>
      <c r="H56" s="17">
        <v>976.59899999999993</v>
      </c>
      <c r="I56" s="145">
        <v>437.91900000000004</v>
      </c>
      <c r="J56" s="253">
        <f>SUM(J39:J55)</f>
        <v>1</v>
      </c>
      <c r="K56" s="254">
        <f>SUM(K39:K55)</f>
        <v>0.99999999999999989</v>
      </c>
      <c r="L56" s="57">
        <f t="shared" si="39"/>
        <v>-0.5515877038579805</v>
      </c>
      <c r="M56" s="1"/>
      <c r="N56" s="29">
        <f t="shared" si="36"/>
        <v>4.7987764729005953</v>
      </c>
      <c r="O56" s="146">
        <f t="shared" si="37"/>
        <v>4.0579617480262424</v>
      </c>
      <c r="P56" s="57">
        <f t="shared" si="8"/>
        <v>-0.15437575162290718</v>
      </c>
    </row>
    <row r="58" spans="1:16" ht="15.75" thickBot="1" x14ac:dyDescent="0.3"/>
    <row r="59" spans="1:16" x14ac:dyDescent="0.25">
      <c r="A59" s="365" t="s">
        <v>15</v>
      </c>
      <c r="B59" s="353" t="s">
        <v>1</v>
      </c>
      <c r="C59" s="351"/>
      <c r="D59" s="353" t="s">
        <v>104</v>
      </c>
      <c r="E59" s="351"/>
      <c r="F59" s="130" t="s">
        <v>0</v>
      </c>
      <c r="H59" s="363" t="s">
        <v>19</v>
      </c>
      <c r="I59" s="364"/>
      <c r="J59" s="353" t="s">
        <v>104</v>
      </c>
      <c r="K59" s="354"/>
      <c r="L59" s="130" t="s">
        <v>0</v>
      </c>
      <c r="N59" s="361" t="s">
        <v>22</v>
      </c>
      <c r="O59" s="351"/>
      <c r="P59" s="130" t="s">
        <v>0</v>
      </c>
    </row>
    <row r="60" spans="1:16" x14ac:dyDescent="0.25">
      <c r="A60" s="366"/>
      <c r="B60" s="356" t="str">
        <f>B5</f>
        <v>jan-mar</v>
      </c>
      <c r="C60" s="358"/>
      <c r="D60" s="356" t="str">
        <f>B5</f>
        <v>jan-mar</v>
      </c>
      <c r="E60" s="358"/>
      <c r="F60" s="131" t="str">
        <f>F37</f>
        <v>2024/2023</v>
      </c>
      <c r="H60" s="359" t="str">
        <f>B5</f>
        <v>jan-mar</v>
      </c>
      <c r="I60" s="358"/>
      <c r="J60" s="356" t="str">
        <f>B5</f>
        <v>jan-mar</v>
      </c>
      <c r="K60" s="357"/>
      <c r="L60" s="131" t="str">
        <f>L37</f>
        <v>2024/2023</v>
      </c>
      <c r="N60" s="359" t="str">
        <f>B5</f>
        <v>jan-mar</v>
      </c>
      <c r="O60" s="357"/>
      <c r="P60" s="131" t="str">
        <f>P37</f>
        <v>2024/2023</v>
      </c>
    </row>
    <row r="61" spans="1:16" ht="19.5" customHeight="1" thickBot="1" x14ac:dyDescent="0.3">
      <c r="A61" s="367"/>
      <c r="B61" s="99">
        <f>B6</f>
        <v>2023</v>
      </c>
      <c r="C61" s="134">
        <f>C6</f>
        <v>2024</v>
      </c>
      <c r="D61" s="99">
        <f>B6</f>
        <v>2023</v>
      </c>
      <c r="E61" s="134">
        <f>C6</f>
        <v>2024</v>
      </c>
      <c r="F61" s="132" t="s">
        <v>1</v>
      </c>
      <c r="H61" s="25">
        <f>B6</f>
        <v>2023</v>
      </c>
      <c r="I61" s="134">
        <f>C6</f>
        <v>2024</v>
      </c>
      <c r="J61" s="99">
        <f>B6</f>
        <v>2023</v>
      </c>
      <c r="K61" s="134">
        <f>C6</f>
        <v>2024</v>
      </c>
      <c r="L61" s="259">
        <v>1000</v>
      </c>
      <c r="N61" s="25">
        <f>B6</f>
        <v>2023</v>
      </c>
      <c r="O61" s="134">
        <f>C6</f>
        <v>2024</v>
      </c>
      <c r="P61" s="132"/>
    </row>
    <row r="62" spans="1:16" ht="20.100000000000001" customHeight="1" x14ac:dyDescent="0.25">
      <c r="A62" s="38" t="s">
        <v>173</v>
      </c>
      <c r="B62" s="39">
        <v>408.71000000000004</v>
      </c>
      <c r="C62" s="147">
        <v>810.63</v>
      </c>
      <c r="D62" s="247">
        <f t="shared" ref="D62:D83" si="69">B62/$B$84</f>
        <v>0.13565831007139556</v>
      </c>
      <c r="E62" s="246">
        <f t="shared" ref="E62:E83" si="70">C62/$C$84</f>
        <v>0.32797119333238928</v>
      </c>
      <c r="F62" s="52">
        <f t="shared" ref="F62:F83" si="71">(C62-B62)/B62</f>
        <v>0.98338675344376192</v>
      </c>
      <c r="H62" s="19">
        <v>154.529</v>
      </c>
      <c r="I62" s="147">
        <v>349.34399999999999</v>
      </c>
      <c r="J62" s="245">
        <f t="shared" ref="J62:J84" si="72">H62/$H$84</f>
        <v>9.3607249232655454E-2</v>
      </c>
      <c r="K62" s="246">
        <f t="shared" ref="K62:K84" si="73">I62/$I$84</f>
        <v>0.25095343830433453</v>
      </c>
      <c r="L62" s="52">
        <f t="shared" ref="L62:L74" si="74">(I62-H62)/H62</f>
        <v>1.2607018747290153</v>
      </c>
      <c r="N62" s="40">
        <f t="shared" ref="N62" si="75">(H62/B62)*10</f>
        <v>3.7808959898216332</v>
      </c>
      <c r="O62" s="143">
        <f t="shared" ref="O62" si="76">(I62/C62)*10</f>
        <v>4.309537026756967</v>
      </c>
      <c r="P62" s="52">
        <f t="shared" ref="P62" si="77">(O62-N62)/N62</f>
        <v>0.13981898427210449</v>
      </c>
    </row>
    <row r="63" spans="1:16" ht="20.100000000000001" customHeight="1" x14ac:dyDescent="0.25">
      <c r="A63" s="38" t="s">
        <v>165</v>
      </c>
      <c r="B63" s="19">
        <v>401.7600000000001</v>
      </c>
      <c r="C63" s="140">
        <v>418.82</v>
      </c>
      <c r="D63" s="247">
        <f t="shared" si="69"/>
        <v>0.13335147819794937</v>
      </c>
      <c r="E63" s="215">
        <f t="shared" si="70"/>
        <v>0.16944955798757913</v>
      </c>
      <c r="F63" s="52">
        <f t="shared" si="71"/>
        <v>4.2463162086817711E-2</v>
      </c>
      <c r="H63" s="19">
        <v>255.14999999999998</v>
      </c>
      <c r="I63" s="140">
        <v>232.91700000000003</v>
      </c>
      <c r="J63" s="214">
        <f t="shared" si="72"/>
        <v>0.15455927134526229</v>
      </c>
      <c r="K63" s="215">
        <f t="shared" si="73"/>
        <v>0.16731737768368912</v>
      </c>
      <c r="L63" s="52">
        <f t="shared" si="74"/>
        <v>-8.7136978248089164E-2</v>
      </c>
      <c r="N63" s="40">
        <f t="shared" ref="N63:N64" si="78">(H63/B63)*10</f>
        <v>6.3508064516129012</v>
      </c>
      <c r="O63" s="143">
        <f t="shared" ref="O63:O64" si="79">(I63/C63)*10</f>
        <v>5.5612673702306488</v>
      </c>
      <c r="P63" s="52">
        <f t="shared" si="8"/>
        <v>-0.12432107440177693</v>
      </c>
    </row>
    <row r="64" spans="1:16" ht="20.100000000000001" customHeight="1" x14ac:dyDescent="0.25">
      <c r="A64" s="38" t="s">
        <v>182</v>
      </c>
      <c r="B64" s="19">
        <v>32.550000000000004</v>
      </c>
      <c r="C64" s="140">
        <v>32.53</v>
      </c>
      <c r="D64" s="247">
        <f t="shared" si="69"/>
        <v>1.0803939205852379E-2</v>
      </c>
      <c r="E64" s="215">
        <f t="shared" si="70"/>
        <v>1.3161248558655149E-2</v>
      </c>
      <c r="F64" s="52">
        <f t="shared" si="71"/>
        <v>-6.1443932411683942E-4</v>
      </c>
      <c r="H64" s="19">
        <v>133.47800000000001</v>
      </c>
      <c r="I64" s="140">
        <v>163.12299999999999</v>
      </c>
      <c r="J64" s="214">
        <f t="shared" si="72"/>
        <v>8.0855427868402593E-2</v>
      </c>
      <c r="K64" s="215">
        <f t="shared" si="73"/>
        <v>0.11718042306871725</v>
      </c>
      <c r="L64" s="52">
        <f t="shared" si="74"/>
        <v>0.22209652527008181</v>
      </c>
      <c r="N64" s="40">
        <f t="shared" si="78"/>
        <v>41.007066052227337</v>
      </c>
      <c r="O64" s="143">
        <f t="shared" si="79"/>
        <v>50.14540424223793</v>
      </c>
      <c r="P64" s="52">
        <f t="shared" si="8"/>
        <v>0.22284789110178818</v>
      </c>
    </row>
    <row r="65" spans="1:16" ht="20.100000000000001" customHeight="1" x14ac:dyDescent="0.25">
      <c r="A65" s="38" t="s">
        <v>166</v>
      </c>
      <c r="B65" s="19">
        <v>251.11</v>
      </c>
      <c r="C65" s="140">
        <v>155.91</v>
      </c>
      <c r="D65" s="247">
        <f t="shared" si="69"/>
        <v>8.3347993056270067E-2</v>
      </c>
      <c r="E65" s="215">
        <f t="shared" si="70"/>
        <v>6.3079319482936491E-2</v>
      </c>
      <c r="F65" s="52">
        <f t="shared" si="71"/>
        <v>-0.37911672175540606</v>
      </c>
      <c r="H65" s="19">
        <v>294.197</v>
      </c>
      <c r="I65" s="140">
        <v>138.78299999999999</v>
      </c>
      <c r="J65" s="214">
        <f t="shared" si="72"/>
        <v>0.17821232197516024</v>
      </c>
      <c r="K65" s="215">
        <f t="shared" si="73"/>
        <v>9.9695632465966078E-2</v>
      </c>
      <c r="L65" s="52">
        <f t="shared" si="74"/>
        <v>-0.52826507408301249</v>
      </c>
      <c r="N65" s="40">
        <f t="shared" ref="N65:N67" si="80">(H65/B65)*10</f>
        <v>11.715861574608738</v>
      </c>
      <c r="O65" s="143">
        <f t="shared" ref="O65:O67" si="81">(I65/C65)*10</f>
        <v>8.9014816240138543</v>
      </c>
      <c r="P65" s="52">
        <f t="shared" ref="P65:P67" si="82">(O65-N65)/N65</f>
        <v>-0.24021963153733081</v>
      </c>
    </row>
    <row r="66" spans="1:16" ht="20.100000000000001" customHeight="1" x14ac:dyDescent="0.25">
      <c r="A66" s="38" t="s">
        <v>175</v>
      </c>
      <c r="B66" s="19">
        <v>752.46</v>
      </c>
      <c r="C66" s="140">
        <v>95.210000000000008</v>
      </c>
      <c r="D66" s="247">
        <f t="shared" si="69"/>
        <v>0.24975521028681047</v>
      </c>
      <c r="E66" s="215">
        <f t="shared" si="70"/>
        <v>3.8520826168753672E-2</v>
      </c>
      <c r="F66" s="52">
        <f>(C65-B65)/B65</f>
        <v>-0.37911672175540606</v>
      </c>
      <c r="H66" s="19">
        <v>267.88</v>
      </c>
      <c r="I66" s="140">
        <v>85.72399999999999</v>
      </c>
      <c r="J66" s="214">
        <f t="shared" si="72"/>
        <v>0.16227057655484564</v>
      </c>
      <c r="K66" s="215">
        <f t="shared" si="73"/>
        <v>6.1580369335671348E-2</v>
      </c>
      <c r="L66" s="52">
        <f t="shared" si="74"/>
        <v>-0.67999104076452144</v>
      </c>
      <c r="N66" s="40">
        <f t="shared" ref="N66" si="83">(H66/B66)*10</f>
        <v>3.5600563485102192</v>
      </c>
      <c r="O66" s="143">
        <f t="shared" ref="O66" si="84">(I66/C66)*10</f>
        <v>9.0036760844449084</v>
      </c>
      <c r="P66" s="52">
        <f t="shared" ref="P66" si="85">(O66-N66)/N66</f>
        <v>1.5290824647235393</v>
      </c>
    </row>
    <row r="67" spans="1:16" ht="20.100000000000001" customHeight="1" x14ac:dyDescent="0.25">
      <c r="A67" s="38" t="s">
        <v>168</v>
      </c>
      <c r="B67" s="19">
        <v>151.08000000000001</v>
      </c>
      <c r="C67" s="140">
        <v>135.18</v>
      </c>
      <c r="D67" s="247">
        <f t="shared" si="69"/>
        <v>5.0146209991403297E-2</v>
      </c>
      <c r="E67" s="215">
        <f t="shared" si="70"/>
        <v>5.4692209657516234E-2</v>
      </c>
      <c r="F67" s="52">
        <f t="shared" si="71"/>
        <v>-0.10524225575853856</v>
      </c>
      <c r="H67" s="19">
        <v>67.652999999999992</v>
      </c>
      <c r="I67" s="140">
        <v>64.753999999999991</v>
      </c>
      <c r="J67" s="214">
        <f t="shared" si="72"/>
        <v>4.0981377167630922E-2</v>
      </c>
      <c r="K67" s="215">
        <f t="shared" si="73"/>
        <v>4.6516439223112105E-2</v>
      </c>
      <c r="L67" s="52">
        <f t="shared" si="74"/>
        <v>-4.285101917135975E-2</v>
      </c>
      <c r="N67" s="40">
        <f t="shared" si="80"/>
        <v>4.4779586973788712</v>
      </c>
      <c r="O67" s="143">
        <f t="shared" si="81"/>
        <v>4.7902056517236264</v>
      </c>
      <c r="P67" s="52">
        <f t="shared" si="82"/>
        <v>6.9729753096545069E-2</v>
      </c>
    </row>
    <row r="68" spans="1:16" ht="20.100000000000001" customHeight="1" x14ac:dyDescent="0.25">
      <c r="A68" s="38" t="s">
        <v>185</v>
      </c>
      <c r="B68" s="19">
        <v>184.54999999999998</v>
      </c>
      <c r="C68" s="140">
        <v>121.05000000000001</v>
      </c>
      <c r="D68" s="247">
        <f t="shared" si="69"/>
        <v>6.1255513992014017E-2</v>
      </c>
      <c r="E68" s="215">
        <f t="shared" si="70"/>
        <v>4.8975380818481587E-2</v>
      </c>
      <c r="F68" s="52">
        <f t="shared" si="71"/>
        <v>-0.34408019506908682</v>
      </c>
      <c r="H68" s="19">
        <v>97.962000000000003</v>
      </c>
      <c r="I68" s="140">
        <v>64.64500000000001</v>
      </c>
      <c r="J68" s="214">
        <f t="shared" si="72"/>
        <v>5.9341310364587833E-2</v>
      </c>
      <c r="K68" s="215">
        <f t="shared" si="73"/>
        <v>4.643813839420087E-2</v>
      </c>
      <c r="L68" s="52">
        <f t="shared" si="74"/>
        <v>-0.34010126375533362</v>
      </c>
      <c r="N68" s="40">
        <f t="shared" ref="N68:N69" si="86">(H68/B68)*10</f>
        <v>5.3081549715524261</v>
      </c>
      <c r="O68" s="143">
        <f t="shared" ref="O68:O69" si="87">(I68/C68)*10</f>
        <v>5.3403552251135897</v>
      </c>
      <c r="P68" s="52">
        <f t="shared" ref="P68:P69" si="88">(O68-N68)/N68</f>
        <v>6.0661856584315818E-3</v>
      </c>
    </row>
    <row r="69" spans="1:16" ht="20.100000000000001" customHeight="1" x14ac:dyDescent="0.25">
      <c r="A69" s="38" t="s">
        <v>167</v>
      </c>
      <c r="B69" s="19">
        <v>86.390000000000015</v>
      </c>
      <c r="C69" s="140">
        <v>110.21000000000001</v>
      </c>
      <c r="D69" s="247">
        <f t="shared" si="69"/>
        <v>2.8674418064319113E-2</v>
      </c>
      <c r="E69" s="215">
        <f t="shared" si="70"/>
        <v>4.4589646592357333E-2</v>
      </c>
      <c r="F69" s="52">
        <f t="shared" si="71"/>
        <v>0.2757263572172704</v>
      </c>
      <c r="H69" s="19">
        <v>40.065000000000005</v>
      </c>
      <c r="I69" s="140">
        <v>62.472999999999985</v>
      </c>
      <c r="J69" s="214">
        <f t="shared" si="72"/>
        <v>2.4269712743280169E-2</v>
      </c>
      <c r="K69" s="215">
        <f t="shared" si="73"/>
        <v>4.4877868665804156E-2</v>
      </c>
      <c r="L69" s="52">
        <f t="shared" si="74"/>
        <v>0.55929115187819733</v>
      </c>
      <c r="N69" s="40">
        <f t="shared" si="86"/>
        <v>4.6376895474013189</v>
      </c>
      <c r="O69" s="143">
        <f t="shared" si="87"/>
        <v>5.6685418746030294</v>
      </c>
      <c r="P69" s="52">
        <f t="shared" si="88"/>
        <v>0.22227713102946658</v>
      </c>
    </row>
    <row r="70" spans="1:16" ht="20.100000000000001" customHeight="1" x14ac:dyDescent="0.25">
      <c r="A70" s="38" t="s">
        <v>174</v>
      </c>
      <c r="B70" s="19">
        <v>83.419999999999987</v>
      </c>
      <c r="C70" s="140">
        <v>69.02000000000001</v>
      </c>
      <c r="D70" s="247">
        <f t="shared" si="69"/>
        <v>2.7688620846457918E-2</v>
      </c>
      <c r="E70" s="215">
        <f t="shared" si="70"/>
        <v>2.792466570914167E-2</v>
      </c>
      <c r="F70" s="52">
        <f t="shared" si="71"/>
        <v>-0.1726204747063052</v>
      </c>
      <c r="H70" s="19">
        <v>58.009</v>
      </c>
      <c r="I70" s="140">
        <v>45.097000000000001</v>
      </c>
      <c r="J70" s="214">
        <f t="shared" si="72"/>
        <v>3.5139442568948936E-2</v>
      </c>
      <c r="K70" s="215">
        <f t="shared" si="73"/>
        <v>3.2395710838630618E-2</v>
      </c>
      <c r="L70" s="52">
        <f t="shared" si="74"/>
        <v>-0.22258615042493404</v>
      </c>
      <c r="N70" s="40">
        <f t="shared" ref="N70:N71" si="89">(H70/B70)*10</f>
        <v>6.9538479980819954</v>
      </c>
      <c r="O70" s="143">
        <f t="shared" ref="O70:O71" si="90">(I70/C70)*10</f>
        <v>6.5339032164589961</v>
      </c>
      <c r="P70" s="52">
        <f t="shared" ref="P70:P71" si="91">(O70-N70)/N70</f>
        <v>-6.0390273376528809E-2</v>
      </c>
    </row>
    <row r="71" spans="1:16" ht="20.100000000000001" customHeight="1" x14ac:dyDescent="0.25">
      <c r="A71" s="38" t="s">
        <v>204</v>
      </c>
      <c r="B71" s="19">
        <v>21.480000000000004</v>
      </c>
      <c r="C71" s="140">
        <v>141.93</v>
      </c>
      <c r="D71" s="247">
        <f t="shared" si="69"/>
        <v>7.1296041210970546E-3</v>
      </c>
      <c r="E71" s="215">
        <f t="shared" si="70"/>
        <v>5.7423178848137885E-2</v>
      </c>
      <c r="F71" s="52">
        <f t="shared" si="71"/>
        <v>5.6075418994413395</v>
      </c>
      <c r="H71" s="19">
        <v>6.0449999999999999</v>
      </c>
      <c r="I71" s="140">
        <v>38.091999999999999</v>
      </c>
      <c r="J71" s="214">
        <f t="shared" si="72"/>
        <v>3.6618098972451916E-3</v>
      </c>
      <c r="K71" s="215">
        <f t="shared" si="73"/>
        <v>2.7363625457682717E-2</v>
      </c>
      <c r="L71" s="52">
        <f t="shared" si="74"/>
        <v>5.3014061207609586</v>
      </c>
      <c r="N71" s="40">
        <f t="shared" si="89"/>
        <v>2.8142458100558656</v>
      </c>
      <c r="O71" s="143">
        <f t="shared" si="90"/>
        <v>2.6838582399774538</v>
      </c>
      <c r="P71" s="52">
        <f t="shared" si="91"/>
        <v>-4.6331265596100686E-2</v>
      </c>
    </row>
    <row r="72" spans="1:16" ht="20.100000000000001" customHeight="1" x14ac:dyDescent="0.25">
      <c r="A72" s="38" t="s">
        <v>198</v>
      </c>
      <c r="B72" s="19">
        <v>42.59</v>
      </c>
      <c r="C72" s="140">
        <v>21.049999999999997</v>
      </c>
      <c r="D72" s="247">
        <f t="shared" si="69"/>
        <v>1.4136398487780425E-2</v>
      </c>
      <c r="E72" s="215">
        <f t="shared" si="70"/>
        <v>8.5165779944571425E-3</v>
      </c>
      <c r="F72" s="52">
        <f t="shared" si="71"/>
        <v>-0.50575252406668247</v>
      </c>
      <c r="H72" s="19">
        <v>21.161999999999999</v>
      </c>
      <c r="I72" s="140">
        <v>13.412000000000001</v>
      </c>
      <c r="J72" s="214">
        <f t="shared" si="72"/>
        <v>1.2819060553433043E-2</v>
      </c>
      <c r="K72" s="215">
        <f t="shared" si="73"/>
        <v>9.6345937372267296E-3</v>
      </c>
      <c r="L72" s="52">
        <f t="shared" si="74"/>
        <v>-0.36622247424629045</v>
      </c>
      <c r="N72" s="40">
        <f t="shared" ref="N72" si="92">(H72/B72)*10</f>
        <v>4.9687720122094383</v>
      </c>
      <c r="O72" s="143">
        <f t="shared" ref="O72" si="93">(I72/C72)*10</f>
        <v>6.371496437054633</v>
      </c>
      <c r="P72" s="52">
        <f t="shared" ref="P72" si="94">(O72-N72)/N72</f>
        <v>0.2823080675463418</v>
      </c>
    </row>
    <row r="73" spans="1:16" ht="20.100000000000001" customHeight="1" x14ac:dyDescent="0.25">
      <c r="A73" s="38" t="s">
        <v>199</v>
      </c>
      <c r="B73" s="19">
        <v>30.089999999999996</v>
      </c>
      <c r="C73" s="140">
        <v>33.08</v>
      </c>
      <c r="D73" s="247">
        <f t="shared" si="69"/>
        <v>9.9874202981289715E-3</v>
      </c>
      <c r="E73" s="215">
        <f t="shared" si="70"/>
        <v>1.3383771974187282E-2</v>
      </c>
      <c r="F73" s="52">
        <f t="shared" si="71"/>
        <v>9.9368560983715604E-2</v>
      </c>
      <c r="H73" s="19">
        <v>16.867999999999999</v>
      </c>
      <c r="I73" s="140">
        <v>13.106999999999999</v>
      </c>
      <c r="J73" s="214">
        <f t="shared" si="72"/>
        <v>1.0217933721543736E-2</v>
      </c>
      <c r="K73" s="215">
        <f t="shared" si="73"/>
        <v>9.4154950875209326E-3</v>
      </c>
      <c r="L73" s="52">
        <f t="shared" si="74"/>
        <v>-0.22296656390799144</v>
      </c>
      <c r="N73" s="40">
        <f t="shared" ref="N73" si="95">(H73/B73)*10</f>
        <v>5.6058491193087416</v>
      </c>
      <c r="O73" s="143">
        <f t="shared" ref="O73" si="96">(I73/C73)*10</f>
        <v>3.9622128174123339</v>
      </c>
      <c r="P73" s="52">
        <f t="shared" ref="P73" si="97">(O73-N73)/N73</f>
        <v>-0.293200239056574</v>
      </c>
    </row>
    <row r="74" spans="1:16" ht="20.100000000000001" customHeight="1" x14ac:dyDescent="0.25">
      <c r="A74" s="38" t="s">
        <v>201</v>
      </c>
      <c r="B74" s="19">
        <v>19.82</v>
      </c>
      <c r="C74" s="140">
        <v>43.56</v>
      </c>
      <c r="D74" s="247">
        <f t="shared" si="69"/>
        <v>6.5786198175113407E-3</v>
      </c>
      <c r="E74" s="215">
        <f t="shared" si="70"/>
        <v>1.7623854510145046E-2</v>
      </c>
      <c r="F74" s="52">
        <f t="shared" si="71"/>
        <v>1.1977800201816349</v>
      </c>
      <c r="H74" s="19">
        <v>9.3119999999999976</v>
      </c>
      <c r="I74" s="140">
        <v>12.937000000000001</v>
      </c>
      <c r="J74" s="214">
        <f t="shared" si="72"/>
        <v>5.6408227896025172E-3</v>
      </c>
      <c r="K74" s="215">
        <f t="shared" si="73"/>
        <v>9.2933745286685222E-3</v>
      </c>
      <c r="L74" s="52">
        <f t="shared" si="74"/>
        <v>0.38928264604811047</v>
      </c>
      <c r="N74" s="40">
        <f t="shared" ref="N74:N75" si="98">(H74/B74)*10</f>
        <v>4.6982845610494444</v>
      </c>
      <c r="O74" s="143">
        <f t="shared" ref="O74:O75" si="99">(I74/C74)*10</f>
        <v>2.9699265381083562</v>
      </c>
      <c r="P74" s="52">
        <f t="shared" ref="P74:P75" si="100">(O74-N74)/N74</f>
        <v>-0.36787001733990948</v>
      </c>
    </row>
    <row r="75" spans="1:16" ht="20.100000000000001" customHeight="1" x14ac:dyDescent="0.25">
      <c r="A75" s="38" t="s">
        <v>228</v>
      </c>
      <c r="B75" s="19">
        <v>2.7</v>
      </c>
      <c r="C75" s="140">
        <v>3.3</v>
      </c>
      <c r="D75" s="247">
        <f t="shared" si="69"/>
        <v>8.9617928896471347E-4</v>
      </c>
      <c r="E75" s="215">
        <f t="shared" si="70"/>
        <v>1.3351404931928063E-3</v>
      </c>
      <c r="F75" s="52">
        <f t="shared" si="71"/>
        <v>0.22222222222222207</v>
      </c>
      <c r="H75" s="19">
        <v>7.5370000000000008</v>
      </c>
      <c r="I75" s="140">
        <v>11.844000000000001</v>
      </c>
      <c r="J75" s="214">
        <f t="shared" si="72"/>
        <v>4.5656015211806471E-3</v>
      </c>
      <c r="K75" s="215">
        <f t="shared" si="73"/>
        <v>8.5082111708703698E-3</v>
      </c>
      <c r="L75" s="52">
        <f t="shared" ref="L75:L80" si="101">(I75-H75)/H75</f>
        <v>0.57144752554066602</v>
      </c>
      <c r="N75" s="40">
        <f t="shared" si="98"/>
        <v>27.914814814814815</v>
      </c>
      <c r="O75" s="143">
        <f t="shared" si="99"/>
        <v>35.890909090909098</v>
      </c>
      <c r="P75" s="52">
        <f t="shared" si="100"/>
        <v>0.28572979362418155</v>
      </c>
    </row>
    <row r="76" spans="1:16" ht="20.100000000000001" customHeight="1" x14ac:dyDescent="0.25">
      <c r="A76" s="38" t="s">
        <v>218</v>
      </c>
      <c r="B76" s="19">
        <v>13.780000000000001</v>
      </c>
      <c r="C76" s="140">
        <v>26.099999999999998</v>
      </c>
      <c r="D76" s="247">
        <f t="shared" si="69"/>
        <v>4.5738335562717598E-3</v>
      </c>
      <c r="E76" s="215">
        <f t="shared" si="70"/>
        <v>1.0559747537070377E-2</v>
      </c>
      <c r="F76" s="52">
        <f t="shared" si="71"/>
        <v>0.8940493468795353</v>
      </c>
      <c r="H76" s="19">
        <v>5.7659999999999991</v>
      </c>
      <c r="I76" s="140">
        <v>9.8940000000000001</v>
      </c>
      <c r="J76" s="214">
        <f t="shared" si="72"/>
        <v>3.4928032866031055E-3</v>
      </c>
      <c r="K76" s="215">
        <f t="shared" si="73"/>
        <v>7.1074165252103536E-3</v>
      </c>
      <c r="L76" s="52">
        <f t="shared" si="101"/>
        <v>0.71592091571279948</v>
      </c>
      <c r="N76" s="40">
        <f t="shared" ref="N76:N80" si="102">(H76/B76)*10</f>
        <v>4.1843251088534101</v>
      </c>
      <c r="O76" s="143">
        <f t="shared" ref="O76:O80" si="103">(I76/C76)*10</f>
        <v>3.7908045977011495</v>
      </c>
      <c r="P76" s="52">
        <f t="shared" ref="P76:P80" si="104">(O76-N76)/N76</f>
        <v>-9.4046351780751852E-2</v>
      </c>
    </row>
    <row r="77" spans="1:16" ht="20.100000000000001" customHeight="1" x14ac:dyDescent="0.25">
      <c r="A77" s="38" t="s">
        <v>227</v>
      </c>
      <c r="B77" s="19">
        <v>55.03</v>
      </c>
      <c r="C77" s="140">
        <v>51.75</v>
      </c>
      <c r="D77" s="247">
        <f t="shared" si="69"/>
        <v>1.8265461582121549E-2</v>
      </c>
      <c r="E77" s="215">
        <f t="shared" si="70"/>
        <v>2.0937430461432645E-2</v>
      </c>
      <c r="F77" s="52">
        <f t="shared" si="71"/>
        <v>-5.9603852444121405E-2</v>
      </c>
      <c r="H77" s="19">
        <v>20.111000000000001</v>
      </c>
      <c r="I77" s="140">
        <v>9.798</v>
      </c>
      <c r="J77" s="214">
        <f t="shared" si="72"/>
        <v>1.2182408410835078E-2</v>
      </c>
      <c r="K77" s="215">
        <f t="shared" si="73"/>
        <v>7.0384543272701688E-3</v>
      </c>
      <c r="L77" s="52">
        <f t="shared" si="101"/>
        <v>-0.51280393814330472</v>
      </c>
      <c r="N77" s="40">
        <f t="shared" si="102"/>
        <v>3.6545520625113577</v>
      </c>
      <c r="O77" s="143">
        <f t="shared" si="103"/>
        <v>1.8933333333333333</v>
      </c>
      <c r="P77" s="52">
        <f t="shared" si="104"/>
        <v>-0.48192465151741176</v>
      </c>
    </row>
    <row r="78" spans="1:16" ht="20.100000000000001" customHeight="1" x14ac:dyDescent="0.25">
      <c r="A78" s="38" t="s">
        <v>181</v>
      </c>
      <c r="B78" s="19">
        <v>22.71</v>
      </c>
      <c r="C78" s="140">
        <v>12.399999999999999</v>
      </c>
      <c r="D78" s="247">
        <f t="shared" si="69"/>
        <v>7.5378635749587565E-3</v>
      </c>
      <c r="E78" s="215">
        <f t="shared" si="70"/>
        <v>5.0168915501790298E-3</v>
      </c>
      <c r="F78" s="52">
        <f t="shared" si="71"/>
        <v>-0.45398502862175261</v>
      </c>
      <c r="H78" s="19">
        <v>19.341000000000001</v>
      </c>
      <c r="I78" s="140">
        <v>9.5549999999999997</v>
      </c>
      <c r="J78" s="214">
        <f t="shared" si="72"/>
        <v>1.1715974395801366E-2</v>
      </c>
      <c r="K78" s="215">
        <f t="shared" si="73"/>
        <v>6.8638937637340736E-3</v>
      </c>
      <c r="L78" s="52">
        <f t="shared" si="101"/>
        <v>-0.50597176981541803</v>
      </c>
      <c r="N78" s="40">
        <f t="shared" ref="N78:N79" si="105">(H78/B78)*10</f>
        <v>8.5165125495376497</v>
      </c>
      <c r="O78" s="143">
        <f t="shared" ref="O78:O79" si="106">(I78/C78)*10</f>
        <v>7.705645161290323</v>
      </c>
      <c r="P78" s="52">
        <f t="shared" ref="P78:P79" si="107">(O78-N78)/N78</f>
        <v>-9.5211201008721311E-2</v>
      </c>
    </row>
    <row r="79" spans="1:16" ht="20.100000000000001" customHeight="1" x14ac:dyDescent="0.25">
      <c r="A79" s="38" t="s">
        <v>207</v>
      </c>
      <c r="B79" s="19">
        <v>93.62</v>
      </c>
      <c r="C79" s="140">
        <v>50.65</v>
      </c>
      <c r="D79" s="247">
        <f t="shared" si="69"/>
        <v>3.1074187049213508E-2</v>
      </c>
      <c r="E79" s="215">
        <f t="shared" si="70"/>
        <v>2.0492383630368375E-2</v>
      </c>
      <c r="F79" s="52">
        <f t="shared" si="71"/>
        <v>-0.45898312326425983</v>
      </c>
      <c r="H79" s="19">
        <v>16.898</v>
      </c>
      <c r="I79" s="140">
        <v>7.6470000000000002</v>
      </c>
      <c r="J79" s="214">
        <f t="shared" si="72"/>
        <v>1.0236106475376219E-2</v>
      </c>
      <c r="K79" s="215">
        <f t="shared" si="73"/>
        <v>5.4932700796728904E-3</v>
      </c>
      <c r="L79" s="52">
        <f t="shared" si="101"/>
        <v>-0.54746123801633328</v>
      </c>
      <c r="N79" s="40">
        <f t="shared" si="105"/>
        <v>1.8049562059389017</v>
      </c>
      <c r="O79" s="143">
        <f t="shared" si="106"/>
        <v>1.5097729516288252</v>
      </c>
      <c r="P79" s="52">
        <f t="shared" si="107"/>
        <v>-0.16354039690205568</v>
      </c>
    </row>
    <row r="80" spans="1:16" ht="20.100000000000001" customHeight="1" x14ac:dyDescent="0.25">
      <c r="A80" s="38" t="s">
        <v>187</v>
      </c>
      <c r="B80" s="19">
        <v>18.78</v>
      </c>
      <c r="C80" s="140">
        <v>20.599999999999998</v>
      </c>
      <c r="D80" s="247">
        <f t="shared" si="69"/>
        <v>6.23342483213234E-3</v>
      </c>
      <c r="E80" s="215">
        <f t="shared" si="70"/>
        <v>8.3345133817490334E-3</v>
      </c>
      <c r="F80" s="52">
        <f t="shared" si="71"/>
        <v>9.6911608093716545E-2</v>
      </c>
      <c r="H80" s="19">
        <v>8.31</v>
      </c>
      <c r="I80" s="140">
        <v>7.319</v>
      </c>
      <c r="J80" s="214">
        <f t="shared" si="72"/>
        <v>5.0338528115976087E-3</v>
      </c>
      <c r="K80" s="215">
        <f t="shared" si="73"/>
        <v>5.25764923671059E-3</v>
      </c>
      <c r="L80" s="52">
        <f t="shared" si="101"/>
        <v>-0.11925391095066191</v>
      </c>
      <c r="N80" s="40">
        <f t="shared" si="102"/>
        <v>4.4249201277955272</v>
      </c>
      <c r="O80" s="143">
        <f t="shared" si="103"/>
        <v>3.5529126213592237</v>
      </c>
      <c r="P80" s="52">
        <f t="shared" si="104"/>
        <v>-0.19706740037152562</v>
      </c>
    </row>
    <row r="81" spans="1:16" ht="20.100000000000001" customHeight="1" x14ac:dyDescent="0.25">
      <c r="A81" s="38" t="s">
        <v>206</v>
      </c>
      <c r="B81" s="19">
        <v>10.82</v>
      </c>
      <c r="C81" s="140">
        <v>14.85</v>
      </c>
      <c r="D81" s="247">
        <f t="shared" si="69"/>
        <v>3.5913555209622959E-3</v>
      </c>
      <c r="E81" s="215">
        <f t="shared" si="70"/>
        <v>6.0081322193676285E-3</v>
      </c>
      <c r="F81" s="52">
        <f t="shared" si="71"/>
        <v>0.37245841035120142</v>
      </c>
      <c r="H81" s="19">
        <v>3.996</v>
      </c>
      <c r="I81" s="140">
        <v>6.1269999999999998</v>
      </c>
      <c r="J81" s="214">
        <f t="shared" si="72"/>
        <v>2.4206108104866475E-3</v>
      </c>
      <c r="K81" s="215">
        <f t="shared" si="73"/>
        <v>4.4013686122866217E-3</v>
      </c>
      <c r="L81" s="52">
        <f t="shared" ref="L81:L82" si="108">(I81-H81)/H81</f>
        <v>0.53328328328328323</v>
      </c>
      <c r="N81" s="40">
        <f t="shared" ref="N81:N82" si="109">(H81/B81)*10</f>
        <v>3.6931608133086873</v>
      </c>
      <c r="O81" s="143">
        <f t="shared" ref="O81:O82" si="110">(I81/C81)*10</f>
        <v>4.1259259259259258</v>
      </c>
      <c r="P81" s="52">
        <f t="shared" ref="P81:P82" si="111">(O81-N81)/N81</f>
        <v>0.11718014310606908</v>
      </c>
    </row>
    <row r="82" spans="1:16" ht="20.100000000000001" customHeight="1" x14ac:dyDescent="0.25">
      <c r="A82" s="38" t="s">
        <v>226</v>
      </c>
      <c r="B82" s="19">
        <v>34.870000000000005</v>
      </c>
      <c r="C82" s="140">
        <v>19.579999999999998</v>
      </c>
      <c r="D82" s="247">
        <f t="shared" si="69"/>
        <v>1.1573989557851688E-2</v>
      </c>
      <c r="E82" s="215">
        <f t="shared" si="70"/>
        <v>7.9218335929439835E-3</v>
      </c>
      <c r="F82" s="52">
        <f t="shared" si="71"/>
        <v>-0.43848580441640389</v>
      </c>
      <c r="H82" s="19">
        <v>11.091000000000001</v>
      </c>
      <c r="I82" s="140">
        <v>5.4749999999999996</v>
      </c>
      <c r="J82" s="214">
        <f t="shared" si="72"/>
        <v>6.7184670918687215E-3</v>
      </c>
      <c r="K82" s="215">
        <f t="shared" si="73"/>
        <v>3.9330003512761964E-3</v>
      </c>
      <c r="L82" s="52">
        <f t="shared" si="108"/>
        <v>-0.50635650527454701</v>
      </c>
      <c r="N82" s="40">
        <f t="shared" si="109"/>
        <v>3.180671063951821</v>
      </c>
      <c r="O82" s="143">
        <f t="shared" si="110"/>
        <v>2.7962206332992849</v>
      </c>
      <c r="P82" s="52">
        <f t="shared" si="111"/>
        <v>-0.12087085489905267</v>
      </c>
    </row>
    <row r="83" spans="1:16" ht="20.100000000000001" customHeight="1" thickBot="1" x14ac:dyDescent="0.3">
      <c r="A83" s="8" t="s">
        <v>17</v>
      </c>
      <c r="B83" s="19">
        <f>B84-SUM(B62:B82)</f>
        <v>294.47000000000025</v>
      </c>
      <c r="C83" s="140">
        <f>C84-SUM(C62:C82)</f>
        <v>84.239999999999782</v>
      </c>
      <c r="D83" s="247">
        <f t="shared" si="69"/>
        <v>9.7739968600533106E-2</v>
      </c>
      <c r="E83" s="215">
        <f t="shared" si="70"/>
        <v>3.4082495498958094E-2</v>
      </c>
      <c r="F83" s="52">
        <f t="shared" si="71"/>
        <v>-0.71392671579447919</v>
      </c>
      <c r="H83" s="19">
        <f>H84-SUM(H62:H82)</f>
        <v>135.46300000000042</v>
      </c>
      <c r="I83" s="140">
        <f>I84-SUM(I62:I82)</f>
        <v>40</v>
      </c>
      <c r="J83" s="214">
        <f t="shared" si="72"/>
        <v>8.2057858413652096E-2</v>
      </c>
      <c r="K83" s="215">
        <f t="shared" si="73"/>
        <v>2.8734249141743901E-2</v>
      </c>
      <c r="L83" s="52">
        <f t="shared" ref="L83" si="112">(I83-H83)/H83</f>
        <v>-0.70471641702900512</v>
      </c>
      <c r="N83" s="40">
        <f t="shared" ref="N83:O84" si="113">(H83/B83)*10</f>
        <v>4.6002309233538323</v>
      </c>
      <c r="O83" s="143">
        <f t="shared" ref="O83" si="114">(I83/C83)*10</f>
        <v>4.7483380816714273</v>
      </c>
      <c r="P83" s="52">
        <f t="shared" ref="P83" si="115">(O83-N83)/N83</f>
        <v>3.2195592087715545E-2</v>
      </c>
    </row>
    <row r="84" spans="1:16" ht="26.25" customHeight="1" thickBot="1" x14ac:dyDescent="0.3">
      <c r="A84" s="12" t="s">
        <v>18</v>
      </c>
      <c r="B84" s="17">
        <v>3012.7900000000013</v>
      </c>
      <c r="C84" s="145">
        <v>2471.65</v>
      </c>
      <c r="D84" s="243">
        <f>SUM(D62:D83)</f>
        <v>0.99999999999999967</v>
      </c>
      <c r="E84" s="244">
        <f>SUM(E62:E83)</f>
        <v>0.99999999999999978</v>
      </c>
      <c r="F84" s="57">
        <f>(C84-B84)/B84</f>
        <v>-0.17961424460383929</v>
      </c>
      <c r="G84" s="1"/>
      <c r="H84" s="17">
        <v>1650.8230000000003</v>
      </c>
      <c r="I84" s="145">
        <v>1392.0669999999998</v>
      </c>
      <c r="J84" s="255">
        <f t="shared" si="72"/>
        <v>1</v>
      </c>
      <c r="K84" s="244">
        <f t="shared" si="73"/>
        <v>1</v>
      </c>
      <c r="L84" s="57">
        <f>(I84-H84)/H84</f>
        <v>-0.156743636355927</v>
      </c>
      <c r="M84" s="1"/>
      <c r="N84" s="37">
        <f t="shared" si="113"/>
        <v>5.479382897579983</v>
      </c>
      <c r="O84" s="150">
        <f t="shared" si="113"/>
        <v>5.6321364270831218</v>
      </c>
      <c r="P84" s="57">
        <f>(O84-N84)/N84</f>
        <v>2.7877870986275432E-2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L39:L56 P39:P56 F39:F56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141</v>
      </c>
    </row>
    <row r="2" spans="1:18" ht="15.75" thickBot="1" x14ac:dyDescent="0.3"/>
    <row r="3" spans="1:18" x14ac:dyDescent="0.25">
      <c r="A3" s="338" t="s">
        <v>16</v>
      </c>
      <c r="B3" s="326"/>
      <c r="C3" s="326"/>
      <c r="D3" s="353" t="s">
        <v>1</v>
      </c>
      <c r="E3" s="351"/>
      <c r="F3" s="353" t="s">
        <v>104</v>
      </c>
      <c r="G3" s="351"/>
      <c r="H3" s="130" t="s">
        <v>0</v>
      </c>
      <c r="J3" s="355" t="s">
        <v>19</v>
      </c>
      <c r="K3" s="351"/>
      <c r="L3" s="349" t="s">
        <v>104</v>
      </c>
      <c r="M3" s="350"/>
      <c r="N3" s="130" t="s">
        <v>0</v>
      </c>
      <c r="P3" s="361" t="s">
        <v>22</v>
      </c>
      <c r="Q3" s="351"/>
      <c r="R3" s="130" t="s">
        <v>0</v>
      </c>
    </row>
    <row r="4" spans="1:18" x14ac:dyDescent="0.25">
      <c r="A4" s="352"/>
      <c r="B4" s="327"/>
      <c r="C4" s="327"/>
      <c r="D4" s="356" t="s">
        <v>158</v>
      </c>
      <c r="E4" s="358"/>
      <c r="F4" s="356" t="str">
        <f>D4</f>
        <v>jan-mar</v>
      </c>
      <c r="G4" s="358"/>
      <c r="H4" s="131" t="s">
        <v>151</v>
      </c>
      <c r="J4" s="359" t="str">
        <f>D4</f>
        <v>jan-mar</v>
      </c>
      <c r="K4" s="358"/>
      <c r="L4" s="360" t="str">
        <f>D4</f>
        <v>jan-mar</v>
      </c>
      <c r="M4" s="348"/>
      <c r="N4" s="131" t="str">
        <f>H4</f>
        <v>2024/2023</v>
      </c>
      <c r="P4" s="359" t="str">
        <f>D4</f>
        <v>jan-mar</v>
      </c>
      <c r="Q4" s="357"/>
      <c r="R4" s="131" t="str">
        <f>N4</f>
        <v>2024/2023</v>
      </c>
    </row>
    <row r="5" spans="1:18" ht="19.5" customHeight="1" thickBot="1" x14ac:dyDescent="0.3">
      <c r="A5" s="339"/>
      <c r="B5" s="362"/>
      <c r="C5" s="362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92665.899999999936</v>
      </c>
      <c r="E6" s="147">
        <v>95443.969999999987</v>
      </c>
      <c r="F6" s="247">
        <f>D6/D8</f>
        <v>0.78703063567574827</v>
      </c>
      <c r="G6" s="246">
        <f>E6/E8</f>
        <v>0.79902267785530945</v>
      </c>
      <c r="H6" s="165">
        <f>(E6-D6)/D6</f>
        <v>2.9979420693049468E-2</v>
      </c>
      <c r="I6" s="1"/>
      <c r="J6" s="115">
        <v>41045.619000000013</v>
      </c>
      <c r="K6" s="147">
        <v>43461.013000000014</v>
      </c>
      <c r="L6" s="247">
        <f>J6/J8</f>
        <v>0.66572251569671215</v>
      </c>
      <c r="M6" s="246">
        <f>K6/K8</f>
        <v>0.68541057943947392</v>
      </c>
      <c r="N6" s="165">
        <f>(K6-J6)/J6</f>
        <v>5.8846572639092112E-2</v>
      </c>
      <c r="P6" s="27">
        <f t="shared" ref="P6:Q8" si="0">(J6/D6)*10</f>
        <v>4.4294199916042514</v>
      </c>
      <c r="Q6" s="152">
        <f t="shared" si="0"/>
        <v>4.5535629961746169</v>
      </c>
      <c r="R6" s="165">
        <f>(Q6-P6)/P6</f>
        <v>2.8026921088014349E-2</v>
      </c>
    </row>
    <row r="7" spans="1:18" ht="24" customHeight="1" thickBot="1" x14ac:dyDescent="0.3">
      <c r="A7" s="161" t="s">
        <v>21</v>
      </c>
      <c r="B7" s="1"/>
      <c r="C7" s="1"/>
      <c r="D7" s="117">
        <v>25075.259999999995</v>
      </c>
      <c r="E7" s="140">
        <v>24006.92</v>
      </c>
      <c r="F7" s="247">
        <f>D7/D8</f>
        <v>0.21296936432425168</v>
      </c>
      <c r="G7" s="215">
        <f>E7/E8</f>
        <v>0.20097732214469061</v>
      </c>
      <c r="H7" s="55">
        <f t="shared" ref="H7:H8" si="1">(E7-D7)/D7</f>
        <v>-4.260534088180927E-2</v>
      </c>
      <c r="J7" s="196">
        <v>20610.127999999993</v>
      </c>
      <c r="K7" s="142">
        <v>19947.715000000015</v>
      </c>
      <c r="L7" s="247">
        <f>J7/J8</f>
        <v>0.33427748430328796</v>
      </c>
      <c r="M7" s="215">
        <f>K7/K8</f>
        <v>0.31458942056052608</v>
      </c>
      <c r="N7" s="102">
        <f t="shared" ref="N7:N8" si="2">(K7-J7)/J7</f>
        <v>-3.2140169144023699E-2</v>
      </c>
      <c r="P7" s="27">
        <f t="shared" si="0"/>
        <v>8.2193077958114884</v>
      </c>
      <c r="Q7" s="152">
        <f t="shared" si="0"/>
        <v>8.3091521111412945</v>
      </c>
      <c r="R7" s="102">
        <f t="shared" ref="R7:R8" si="3">(Q7-P7)/P7</f>
        <v>1.0930885855812604E-2</v>
      </c>
    </row>
    <row r="8" spans="1:18" ht="26.25" customHeight="1" thickBot="1" x14ac:dyDescent="0.3">
      <c r="A8" s="12" t="s">
        <v>12</v>
      </c>
      <c r="B8" s="162"/>
      <c r="C8" s="162"/>
      <c r="D8" s="163">
        <v>117741.15999999993</v>
      </c>
      <c r="E8" s="145">
        <v>119450.88999999998</v>
      </c>
      <c r="F8" s="243">
        <f>SUM(F6:F7)</f>
        <v>1</v>
      </c>
      <c r="G8" s="244">
        <f>SUM(G6:G7)</f>
        <v>1</v>
      </c>
      <c r="H8" s="164">
        <f t="shared" si="1"/>
        <v>1.4521090160824432E-2</v>
      </c>
      <c r="I8" s="1"/>
      <c r="J8" s="17">
        <v>61655.747000000003</v>
      </c>
      <c r="K8" s="145">
        <v>63408.728000000032</v>
      </c>
      <c r="L8" s="243">
        <f>SUM(L6:L7)</f>
        <v>1</v>
      </c>
      <c r="M8" s="244">
        <f>SUM(M6:M7)</f>
        <v>1</v>
      </c>
      <c r="N8" s="164">
        <f t="shared" si="2"/>
        <v>2.8431753490879428E-2</v>
      </c>
      <c r="O8" s="1"/>
      <c r="P8" s="29">
        <f t="shared" si="0"/>
        <v>5.2365499881265007</v>
      </c>
      <c r="Q8" s="146">
        <f t="shared" si="0"/>
        <v>5.3083512395763677</v>
      </c>
      <c r="R8" s="164">
        <f t="shared" si="3"/>
        <v>1.3711556580701242E-2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workbookViewId="0">
      <selection activeCell="A11" sqref="A11:XFD11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140</v>
      </c>
    </row>
    <row r="3" spans="1:16" ht="8.25" customHeight="1" thickBot="1" x14ac:dyDescent="0.3"/>
    <row r="4" spans="1:16" x14ac:dyDescent="0.25">
      <c r="A4" s="365" t="s">
        <v>3</v>
      </c>
      <c r="B4" s="353" t="s">
        <v>1</v>
      </c>
      <c r="C4" s="351"/>
      <c r="D4" s="353" t="s">
        <v>104</v>
      </c>
      <c r="E4" s="351"/>
      <c r="F4" s="130" t="s">
        <v>0</v>
      </c>
      <c r="H4" s="363" t="s">
        <v>19</v>
      </c>
      <c r="I4" s="364"/>
      <c r="J4" s="353" t="s">
        <v>104</v>
      </c>
      <c r="K4" s="354"/>
      <c r="L4" s="130" t="s">
        <v>0</v>
      </c>
      <c r="N4" s="361" t="s">
        <v>22</v>
      </c>
      <c r="O4" s="351"/>
      <c r="P4" s="130" t="s">
        <v>0</v>
      </c>
    </row>
    <row r="5" spans="1:16" x14ac:dyDescent="0.25">
      <c r="A5" s="366"/>
      <c r="B5" s="356" t="s">
        <v>158</v>
      </c>
      <c r="C5" s="358"/>
      <c r="D5" s="356" t="str">
        <f>B5</f>
        <v>jan-mar</v>
      </c>
      <c r="E5" s="358"/>
      <c r="F5" s="131" t="s">
        <v>151</v>
      </c>
      <c r="H5" s="359" t="str">
        <f>B5</f>
        <v>jan-mar</v>
      </c>
      <c r="I5" s="358"/>
      <c r="J5" s="356" t="str">
        <f>B5</f>
        <v>jan-mar</v>
      </c>
      <c r="K5" s="357"/>
      <c r="L5" s="131" t="str">
        <f>F5</f>
        <v>2024/2023</v>
      </c>
      <c r="N5" s="359" t="str">
        <f>B5</f>
        <v>jan-mar</v>
      </c>
      <c r="O5" s="357"/>
      <c r="P5" s="131" t="str">
        <f>F5</f>
        <v>2024/2023</v>
      </c>
    </row>
    <row r="6" spans="1:16" ht="19.5" customHeight="1" thickBot="1" x14ac:dyDescent="0.3">
      <c r="A6" s="367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164</v>
      </c>
      <c r="B7" s="39">
        <v>37144.28</v>
      </c>
      <c r="C7" s="147">
        <v>40186.259999999995</v>
      </c>
      <c r="D7" s="247">
        <f>B7/$B$33</f>
        <v>0.31547404493042186</v>
      </c>
      <c r="E7" s="246">
        <f>C7/$C$33</f>
        <v>0.33642495254744453</v>
      </c>
      <c r="F7" s="52">
        <f>(C7-B7)/B7</f>
        <v>8.1896324279269808E-2</v>
      </c>
      <c r="H7" s="39">
        <v>15296.184999999999</v>
      </c>
      <c r="I7" s="147">
        <v>16578.006999999998</v>
      </c>
      <c r="J7" s="247">
        <f>H7/$H$33</f>
        <v>0.24809017397842895</v>
      </c>
      <c r="K7" s="246">
        <f>I7/$I$33</f>
        <v>0.26144676802221922</v>
      </c>
      <c r="L7" s="52">
        <f>(I7-H7)/H7</f>
        <v>8.3800110942695738E-2</v>
      </c>
      <c r="N7" s="27">
        <f t="shared" ref="N7:N33" si="0">(H7/B7)*10</f>
        <v>4.118045901010869</v>
      </c>
      <c r="O7" s="151">
        <f t="shared" ref="O7:O33" si="1">(I7/C7)*10</f>
        <v>4.1252923262826648</v>
      </c>
      <c r="P7" s="61">
        <f>(O7-N7)/N7</f>
        <v>1.7596756923027649E-3</v>
      </c>
    </row>
    <row r="8" spans="1:16" ht="20.100000000000001" customHeight="1" x14ac:dyDescent="0.25">
      <c r="A8" s="8" t="s">
        <v>170</v>
      </c>
      <c r="B8" s="19">
        <v>18692.12</v>
      </c>
      <c r="C8" s="140">
        <v>16055.329999999998</v>
      </c>
      <c r="D8" s="247">
        <f t="shared" ref="D8:D32" si="2">B8/$B$33</f>
        <v>0.15875603739592845</v>
      </c>
      <c r="E8" s="215">
        <f t="shared" ref="E8:E32" si="3">C8/$C$33</f>
        <v>0.13440946316934102</v>
      </c>
      <c r="F8" s="52">
        <f t="shared" ref="F8:F33" si="4">(C8-B8)/B8</f>
        <v>-0.14106425595384584</v>
      </c>
      <c r="H8" s="19">
        <v>8127.8030000000008</v>
      </c>
      <c r="I8" s="140">
        <v>7220.0679999999993</v>
      </c>
      <c r="J8" s="247">
        <f t="shared" ref="J8:J32" si="5">H8/$H$33</f>
        <v>0.13182555390984071</v>
      </c>
      <c r="K8" s="215">
        <f t="shared" ref="K8:K32" si="6">I8/$I$33</f>
        <v>0.11386552337085203</v>
      </c>
      <c r="L8" s="52">
        <f t="shared" ref="L8:L33" si="7">(I8-H8)/H8</f>
        <v>-0.11168270195525179</v>
      </c>
      <c r="M8" s="1"/>
      <c r="N8" s="27">
        <f t="shared" si="0"/>
        <v>4.3482510277057935</v>
      </c>
      <c r="O8" s="152">
        <f t="shared" si="1"/>
        <v>4.4969913418160825</v>
      </c>
      <c r="P8" s="52">
        <f t="shared" ref="P8:P71" si="8">(O8-N8)/N8</f>
        <v>3.4206928984218912E-2</v>
      </c>
    </row>
    <row r="9" spans="1:16" ht="20.100000000000001" customHeight="1" x14ac:dyDescent="0.25">
      <c r="A9" s="8" t="s">
        <v>165</v>
      </c>
      <c r="B9" s="19">
        <v>7488.4400000000005</v>
      </c>
      <c r="C9" s="140">
        <v>6869.03</v>
      </c>
      <c r="D9" s="247">
        <f t="shared" si="2"/>
        <v>6.3600868209553893E-2</v>
      </c>
      <c r="E9" s="215">
        <f t="shared" si="3"/>
        <v>5.7505055006287546E-2</v>
      </c>
      <c r="F9" s="52">
        <f t="shared" si="4"/>
        <v>-8.271549214522661E-2</v>
      </c>
      <c r="H9" s="19">
        <v>7629.5230000000001</v>
      </c>
      <c r="I9" s="140">
        <v>7132.8879999999999</v>
      </c>
      <c r="J9" s="247">
        <f t="shared" si="5"/>
        <v>0.12374390663047193</v>
      </c>
      <c r="K9" s="215">
        <f t="shared" si="6"/>
        <v>0.11249063378151979</v>
      </c>
      <c r="L9" s="52">
        <f t="shared" si="7"/>
        <v>-6.5093846627108959E-2</v>
      </c>
      <c r="N9" s="27">
        <f t="shared" si="0"/>
        <v>10.188401055493534</v>
      </c>
      <c r="O9" s="152">
        <f t="shared" si="1"/>
        <v>10.384127016478308</v>
      </c>
      <c r="P9" s="52">
        <f t="shared" si="8"/>
        <v>1.9210665139574524E-2</v>
      </c>
    </row>
    <row r="10" spans="1:16" ht="20.100000000000001" customHeight="1" x14ac:dyDescent="0.25">
      <c r="A10" s="8" t="s">
        <v>171</v>
      </c>
      <c r="B10" s="19">
        <v>13803.420000000002</v>
      </c>
      <c r="C10" s="140">
        <v>15363.449999999999</v>
      </c>
      <c r="D10" s="247">
        <f t="shared" si="2"/>
        <v>0.1172352981744022</v>
      </c>
      <c r="E10" s="215">
        <f t="shared" si="3"/>
        <v>0.12861729201013075</v>
      </c>
      <c r="F10" s="52">
        <f t="shared" si="4"/>
        <v>0.11301764345357866</v>
      </c>
      <c r="H10" s="19">
        <v>5796.5789999999997</v>
      </c>
      <c r="I10" s="140">
        <v>6659.5569999999998</v>
      </c>
      <c r="J10" s="247">
        <f t="shared" si="5"/>
        <v>9.401522618807942E-2</v>
      </c>
      <c r="K10" s="215">
        <f t="shared" si="6"/>
        <v>0.10502587277890198</v>
      </c>
      <c r="L10" s="52">
        <f t="shared" si="7"/>
        <v>0.14887712217844354</v>
      </c>
      <c r="N10" s="27">
        <f t="shared" si="0"/>
        <v>4.1993788495894488</v>
      </c>
      <c r="O10" s="152">
        <f t="shared" si="1"/>
        <v>4.3346754797913229</v>
      </c>
      <c r="P10" s="52">
        <f t="shared" si="8"/>
        <v>3.2218248233331304E-2</v>
      </c>
    </row>
    <row r="11" spans="1:16" ht="20.100000000000001" customHeight="1" x14ac:dyDescent="0.25">
      <c r="A11" s="8" t="s">
        <v>178</v>
      </c>
      <c r="B11" s="19">
        <v>3378.1499999999996</v>
      </c>
      <c r="C11" s="140">
        <v>5499.74</v>
      </c>
      <c r="D11" s="247">
        <f t="shared" si="2"/>
        <v>2.8691325956020808E-2</v>
      </c>
      <c r="E11" s="215">
        <f t="shared" si="3"/>
        <v>4.6041850336987884E-2</v>
      </c>
      <c r="F11" s="52">
        <f t="shared" si="4"/>
        <v>0.6280330950372246</v>
      </c>
      <c r="H11" s="19">
        <v>2485.7660000000001</v>
      </c>
      <c r="I11" s="140">
        <v>3542.6390000000001</v>
      </c>
      <c r="J11" s="247">
        <f t="shared" si="5"/>
        <v>4.0316858053799913E-2</v>
      </c>
      <c r="K11" s="215">
        <f t="shared" si="6"/>
        <v>5.5869895387272238E-2</v>
      </c>
      <c r="L11" s="52">
        <f t="shared" si="7"/>
        <v>0.42516994761373356</v>
      </c>
      <c r="N11" s="27">
        <f t="shared" si="0"/>
        <v>7.3583647854594982</v>
      </c>
      <c r="O11" s="152">
        <f t="shared" si="1"/>
        <v>6.4414663238625831</v>
      </c>
      <c r="P11" s="52">
        <f t="shared" si="8"/>
        <v>-0.12460627983662252</v>
      </c>
    </row>
    <row r="12" spans="1:16" ht="20.100000000000001" customHeight="1" x14ac:dyDescent="0.25">
      <c r="A12" s="8" t="s">
        <v>169</v>
      </c>
      <c r="B12" s="19">
        <v>9640.43</v>
      </c>
      <c r="C12" s="140">
        <v>7362.97</v>
      </c>
      <c r="D12" s="247">
        <f t="shared" si="2"/>
        <v>8.187816393179749E-2</v>
      </c>
      <c r="E12" s="215">
        <f t="shared" si="3"/>
        <v>6.1640143493279988E-2</v>
      </c>
      <c r="F12" s="52">
        <f t="shared" si="4"/>
        <v>-0.23624049964576269</v>
      </c>
      <c r="H12" s="19">
        <v>4256.0290000000005</v>
      </c>
      <c r="I12" s="140">
        <v>3398.857</v>
      </c>
      <c r="J12" s="247">
        <f t="shared" si="5"/>
        <v>6.9028909827335325E-2</v>
      </c>
      <c r="K12" s="215">
        <f t="shared" si="6"/>
        <v>5.3602352660346693E-2</v>
      </c>
      <c r="L12" s="52">
        <f t="shared" si="7"/>
        <v>-0.20140182315487051</v>
      </c>
      <c r="N12" s="27">
        <f t="shared" si="0"/>
        <v>4.4147709178947414</v>
      </c>
      <c r="O12" s="152">
        <f t="shared" si="1"/>
        <v>4.6161494614265708</v>
      </c>
      <c r="P12" s="52">
        <f t="shared" si="8"/>
        <v>4.5614720962205701E-2</v>
      </c>
    </row>
    <row r="13" spans="1:16" ht="20.100000000000001" customHeight="1" x14ac:dyDescent="0.25">
      <c r="A13" s="8" t="s">
        <v>167</v>
      </c>
      <c r="B13" s="19">
        <v>6889.69</v>
      </c>
      <c r="C13" s="140">
        <v>6054.6</v>
      </c>
      <c r="D13" s="247">
        <f t="shared" si="2"/>
        <v>5.8515560743583619E-2</v>
      </c>
      <c r="E13" s="215">
        <f t="shared" si="3"/>
        <v>5.068693920991299E-2</v>
      </c>
      <c r="F13" s="52">
        <f t="shared" si="4"/>
        <v>-0.12120864654287773</v>
      </c>
      <c r="H13" s="19">
        <v>3788.7579999999998</v>
      </c>
      <c r="I13" s="140">
        <v>3335.826</v>
      </c>
      <c r="J13" s="247">
        <f t="shared" si="5"/>
        <v>6.1450200254649409E-2</v>
      </c>
      <c r="K13" s="215">
        <f t="shared" si="6"/>
        <v>5.2608309695157424E-2</v>
      </c>
      <c r="L13" s="52">
        <f t="shared" si="7"/>
        <v>-0.1195462998692447</v>
      </c>
      <c r="N13" s="27">
        <f t="shared" si="0"/>
        <v>5.499170499688665</v>
      </c>
      <c r="O13" s="152">
        <f t="shared" si="1"/>
        <v>5.5095728867307505</v>
      </c>
      <c r="P13" s="52">
        <f t="shared" si="8"/>
        <v>1.8916283906226302E-3</v>
      </c>
    </row>
    <row r="14" spans="1:16" ht="20.100000000000001" customHeight="1" x14ac:dyDescent="0.25">
      <c r="A14" s="8" t="s">
        <v>168</v>
      </c>
      <c r="B14" s="19">
        <v>2161.81</v>
      </c>
      <c r="C14" s="140">
        <v>1993.0800000000002</v>
      </c>
      <c r="D14" s="247">
        <f t="shared" si="2"/>
        <v>1.8360699011288825E-2</v>
      </c>
      <c r="E14" s="215">
        <f t="shared" si="3"/>
        <v>1.6685350774699136E-2</v>
      </c>
      <c r="F14" s="52">
        <f t="shared" si="4"/>
        <v>-7.8050337448711871E-2</v>
      </c>
      <c r="H14" s="19">
        <v>1864.6129999999998</v>
      </c>
      <c r="I14" s="140">
        <v>1781.0149999999999</v>
      </c>
      <c r="J14" s="247">
        <f t="shared" si="5"/>
        <v>3.0242322747302045E-2</v>
      </c>
      <c r="K14" s="215">
        <f t="shared" si="6"/>
        <v>2.8087852511408204E-2</v>
      </c>
      <c r="L14" s="52">
        <f t="shared" si="7"/>
        <v>-4.4833968228259677E-2</v>
      </c>
      <c r="N14" s="27">
        <f t="shared" si="0"/>
        <v>8.6252399609586412</v>
      </c>
      <c r="O14" s="152">
        <f t="shared" si="1"/>
        <v>8.9359935376402344</v>
      </c>
      <c r="P14" s="52">
        <f t="shared" si="8"/>
        <v>3.6028397828720221E-2</v>
      </c>
    </row>
    <row r="15" spans="1:16" ht="20.100000000000001" customHeight="1" x14ac:dyDescent="0.25">
      <c r="A15" s="8" t="s">
        <v>176</v>
      </c>
      <c r="B15" s="19">
        <v>2778.66</v>
      </c>
      <c r="C15" s="140">
        <v>2655.64</v>
      </c>
      <c r="D15" s="247">
        <f t="shared" si="2"/>
        <v>2.3599733517148964E-2</v>
      </c>
      <c r="E15" s="215">
        <f t="shared" si="3"/>
        <v>2.2232065411986475E-2</v>
      </c>
      <c r="F15" s="52">
        <f t="shared" si="4"/>
        <v>-4.4273138851100888E-2</v>
      </c>
      <c r="H15" s="19">
        <v>1267.17</v>
      </c>
      <c r="I15" s="140">
        <v>1506.615</v>
      </c>
      <c r="J15" s="247">
        <f t="shared" si="5"/>
        <v>2.0552342022553065E-2</v>
      </c>
      <c r="K15" s="215">
        <f t="shared" si="6"/>
        <v>2.3760372546820369E-2</v>
      </c>
      <c r="L15" s="52">
        <f t="shared" si="7"/>
        <v>0.1889604394043419</v>
      </c>
      <c r="N15" s="27">
        <f t="shared" si="0"/>
        <v>4.5603636285115847</v>
      </c>
      <c r="O15" s="152">
        <f t="shared" si="1"/>
        <v>5.6732652016086513</v>
      </c>
      <c r="P15" s="52">
        <f t="shared" si="8"/>
        <v>0.24403790218375554</v>
      </c>
    </row>
    <row r="16" spans="1:16" ht="20.100000000000001" customHeight="1" x14ac:dyDescent="0.25">
      <c r="A16" s="8" t="s">
        <v>182</v>
      </c>
      <c r="B16" s="19">
        <v>447.18999999999994</v>
      </c>
      <c r="C16" s="140">
        <v>437.04</v>
      </c>
      <c r="D16" s="247">
        <f t="shared" si="2"/>
        <v>3.7980770700747285E-3</v>
      </c>
      <c r="E16" s="215">
        <f t="shared" si="3"/>
        <v>3.6587420989496206E-3</v>
      </c>
      <c r="F16" s="52">
        <f t="shared" si="4"/>
        <v>-2.2697287506428861E-2</v>
      </c>
      <c r="H16" s="19">
        <v>1264.463</v>
      </c>
      <c r="I16" s="140">
        <v>1311.8789999999999</v>
      </c>
      <c r="J16" s="247">
        <f t="shared" si="5"/>
        <v>2.0508436950735506E-2</v>
      </c>
      <c r="K16" s="215">
        <f t="shared" si="6"/>
        <v>2.0689249593525985E-2</v>
      </c>
      <c r="L16" s="52">
        <f t="shared" si="7"/>
        <v>3.7498922467482196E-2</v>
      </c>
      <c r="N16" s="27">
        <f t="shared" si="0"/>
        <v>28.275744090878597</v>
      </c>
      <c r="O16" s="152">
        <f t="shared" si="1"/>
        <v>30.017366831411309</v>
      </c>
      <c r="P16" s="52">
        <f t="shared" si="8"/>
        <v>6.1594231965571435E-2</v>
      </c>
    </row>
    <row r="17" spans="1:16" ht="20.100000000000001" customHeight="1" x14ac:dyDescent="0.25">
      <c r="A17" s="8" t="s">
        <v>187</v>
      </c>
      <c r="B17" s="19">
        <v>1152.6500000000001</v>
      </c>
      <c r="C17" s="140">
        <v>1212.7199999999998</v>
      </c>
      <c r="D17" s="247">
        <f t="shared" si="2"/>
        <v>9.7896946148653512E-3</v>
      </c>
      <c r="E17" s="215">
        <f t="shared" si="3"/>
        <v>1.015245679626163E-2</v>
      </c>
      <c r="F17" s="52">
        <f t="shared" si="4"/>
        <v>5.2114692230945822E-2</v>
      </c>
      <c r="H17" s="19">
        <v>1058.5590000000002</v>
      </c>
      <c r="I17" s="140">
        <v>1148.002</v>
      </c>
      <c r="J17" s="247">
        <f t="shared" si="5"/>
        <v>1.7168861809427109E-2</v>
      </c>
      <c r="K17" s="215">
        <f t="shared" si="6"/>
        <v>1.8104794658552366E-2</v>
      </c>
      <c r="L17" s="52">
        <f t="shared" si="7"/>
        <v>8.449505412546654E-2</v>
      </c>
      <c r="N17" s="27">
        <f t="shared" si="0"/>
        <v>9.1836984340432934</v>
      </c>
      <c r="O17" s="152">
        <f t="shared" si="1"/>
        <v>9.4663401279767818</v>
      </c>
      <c r="P17" s="52">
        <f t="shared" si="8"/>
        <v>3.0776456344184435E-2</v>
      </c>
    </row>
    <row r="18" spans="1:16" ht="20.100000000000001" customHeight="1" x14ac:dyDescent="0.25">
      <c r="A18" s="8" t="s">
        <v>174</v>
      </c>
      <c r="B18" s="19">
        <v>1873.0300000000002</v>
      </c>
      <c r="C18" s="140">
        <v>1780.8000000000002</v>
      </c>
      <c r="D18" s="247">
        <f t="shared" si="2"/>
        <v>1.5908030802482324E-2</v>
      </c>
      <c r="E18" s="215">
        <f t="shared" si="3"/>
        <v>1.4908218766724978E-2</v>
      </c>
      <c r="F18" s="52">
        <f t="shared" si="4"/>
        <v>-4.9241069283460497E-2</v>
      </c>
      <c r="H18" s="19">
        <v>1094.83</v>
      </c>
      <c r="I18" s="140">
        <v>1118.4870000000001</v>
      </c>
      <c r="J18" s="247">
        <f t="shared" si="5"/>
        <v>1.7757144358335322E-2</v>
      </c>
      <c r="K18" s="215">
        <f t="shared" si="6"/>
        <v>1.7639322460466327E-2</v>
      </c>
      <c r="L18" s="52">
        <f t="shared" si="7"/>
        <v>2.1607920864426582E-2</v>
      </c>
      <c r="N18" s="27">
        <f t="shared" si="0"/>
        <v>5.8452347266194336</v>
      </c>
      <c r="O18" s="152">
        <f t="shared" si="1"/>
        <v>6.2808119946091647</v>
      </c>
      <c r="P18" s="52">
        <f t="shared" si="8"/>
        <v>7.4518353558342978E-2</v>
      </c>
    </row>
    <row r="19" spans="1:16" ht="20.100000000000001" customHeight="1" x14ac:dyDescent="0.25">
      <c r="A19" s="8" t="s">
        <v>183</v>
      </c>
      <c r="B19" s="19">
        <v>1032.79</v>
      </c>
      <c r="C19" s="140">
        <v>1679.0700000000002</v>
      </c>
      <c r="D19" s="247">
        <f t="shared" si="2"/>
        <v>8.7716988689426848E-3</v>
      </c>
      <c r="E19" s="215">
        <f t="shared" si="3"/>
        <v>1.4056571700721535E-2</v>
      </c>
      <c r="F19" s="52">
        <f t="shared" si="4"/>
        <v>0.62576128738659376</v>
      </c>
      <c r="H19" s="19">
        <v>542.95000000000005</v>
      </c>
      <c r="I19" s="140">
        <v>936.80099999999993</v>
      </c>
      <c r="J19" s="247">
        <f t="shared" si="5"/>
        <v>8.8061539502554409E-3</v>
      </c>
      <c r="K19" s="215">
        <f t="shared" si="6"/>
        <v>1.4774007136683137E-2</v>
      </c>
      <c r="L19" s="52">
        <f t="shared" si="7"/>
        <v>0.72539091997421468</v>
      </c>
      <c r="N19" s="27">
        <f t="shared" si="0"/>
        <v>5.2571190658313895</v>
      </c>
      <c r="O19" s="152">
        <f t="shared" si="1"/>
        <v>5.5792849613178719</v>
      </c>
      <c r="P19" s="52">
        <f t="shared" si="8"/>
        <v>6.128183353890488E-2</v>
      </c>
    </row>
    <row r="20" spans="1:16" ht="20.100000000000001" customHeight="1" x14ac:dyDescent="0.25">
      <c r="A20" s="8" t="s">
        <v>166</v>
      </c>
      <c r="B20" s="19">
        <v>751.41000000000008</v>
      </c>
      <c r="C20" s="140">
        <v>1489.6799999999998</v>
      </c>
      <c r="D20" s="247">
        <f t="shared" si="2"/>
        <v>6.3818803891519315E-3</v>
      </c>
      <c r="E20" s="215">
        <f t="shared" si="3"/>
        <v>1.2471066561329101E-2</v>
      </c>
      <c r="F20" s="52">
        <f t="shared" si="4"/>
        <v>0.98251287579350777</v>
      </c>
      <c r="H20" s="19">
        <v>363.43299999999999</v>
      </c>
      <c r="I20" s="140">
        <v>776.39300000000003</v>
      </c>
      <c r="J20" s="247">
        <f t="shared" si="5"/>
        <v>5.8945518898668109E-3</v>
      </c>
      <c r="K20" s="215">
        <f t="shared" si="6"/>
        <v>1.2244260758550464E-2</v>
      </c>
      <c r="L20" s="52">
        <f t="shared" si="7"/>
        <v>1.1362754620521527</v>
      </c>
      <c r="N20" s="27">
        <f t="shared" si="0"/>
        <v>4.8366803742297808</v>
      </c>
      <c r="O20" s="152">
        <f t="shared" si="1"/>
        <v>5.2118105901938687</v>
      </c>
      <c r="P20" s="52">
        <f t="shared" si="8"/>
        <v>7.7559438900038066E-2</v>
      </c>
    </row>
    <row r="21" spans="1:16" ht="20.100000000000001" customHeight="1" x14ac:dyDescent="0.25">
      <c r="A21" s="8" t="s">
        <v>172</v>
      </c>
      <c r="B21" s="19">
        <v>1925.8</v>
      </c>
      <c r="C21" s="140">
        <v>1520.9299999999998</v>
      </c>
      <c r="D21" s="247">
        <f t="shared" si="2"/>
        <v>1.6356217316017604E-2</v>
      </c>
      <c r="E21" s="215">
        <f t="shared" si="3"/>
        <v>1.2732680350895675E-2</v>
      </c>
      <c r="F21" s="52">
        <f t="shared" si="4"/>
        <v>-0.21023470765396204</v>
      </c>
      <c r="H21" s="19">
        <v>719.06700000000001</v>
      </c>
      <c r="I21" s="140">
        <v>628.76599999999996</v>
      </c>
      <c r="J21" s="247">
        <f t="shared" si="5"/>
        <v>1.1662611110688514E-2</v>
      </c>
      <c r="K21" s="215">
        <f t="shared" si="6"/>
        <v>9.9160796917421197E-3</v>
      </c>
      <c r="L21" s="52">
        <f t="shared" si="7"/>
        <v>-0.12558078732579864</v>
      </c>
      <c r="N21" s="27">
        <f t="shared" si="0"/>
        <v>3.7338612524665078</v>
      </c>
      <c r="O21" s="152">
        <f t="shared" si="1"/>
        <v>4.1340890113285953</v>
      </c>
      <c r="P21" s="52">
        <f t="shared" si="8"/>
        <v>0.10718870675703489</v>
      </c>
    </row>
    <row r="22" spans="1:16" ht="20.100000000000001" customHeight="1" x14ac:dyDescent="0.25">
      <c r="A22" s="8" t="s">
        <v>184</v>
      </c>
      <c r="B22" s="19">
        <v>482.4</v>
      </c>
      <c r="C22" s="140">
        <v>1161.18</v>
      </c>
      <c r="D22" s="247">
        <f t="shared" si="2"/>
        <v>4.0971228752969633E-3</v>
      </c>
      <c r="E22" s="215">
        <f t="shared" si="3"/>
        <v>9.7209824054052731E-3</v>
      </c>
      <c r="F22" s="52">
        <f t="shared" si="4"/>
        <v>1.4070895522388063</v>
      </c>
      <c r="H22" s="19">
        <v>309.63600000000002</v>
      </c>
      <c r="I22" s="140">
        <v>622.79300000000001</v>
      </c>
      <c r="J22" s="247">
        <f t="shared" si="5"/>
        <v>5.0220136007759347E-3</v>
      </c>
      <c r="K22" s="215">
        <f t="shared" si="6"/>
        <v>9.8218813031543534E-3</v>
      </c>
      <c r="L22" s="52">
        <f t="shared" si="7"/>
        <v>1.0113714167603249</v>
      </c>
      <c r="N22" s="27">
        <f t="shared" si="0"/>
        <v>6.4186567164179111</v>
      </c>
      <c r="O22" s="152">
        <f t="shared" si="1"/>
        <v>5.3634492499009623</v>
      </c>
      <c r="P22" s="52">
        <f t="shared" si="8"/>
        <v>-0.16439693118622384</v>
      </c>
    </row>
    <row r="23" spans="1:16" ht="20.100000000000001" customHeight="1" x14ac:dyDescent="0.25">
      <c r="A23" s="8" t="s">
        <v>189</v>
      </c>
      <c r="B23" s="19">
        <v>349.88</v>
      </c>
      <c r="C23" s="140">
        <v>768.06</v>
      </c>
      <c r="D23" s="247">
        <f t="shared" si="2"/>
        <v>2.9716031335176238E-3</v>
      </c>
      <c r="E23" s="215">
        <f t="shared" si="3"/>
        <v>6.4299227908640975E-3</v>
      </c>
      <c r="F23" s="52">
        <f t="shared" si="4"/>
        <v>1.1952097862124156</v>
      </c>
      <c r="H23" s="19">
        <v>244.03900000000002</v>
      </c>
      <c r="I23" s="140">
        <v>450.779</v>
      </c>
      <c r="J23" s="247">
        <f t="shared" si="5"/>
        <v>3.9580900706628367E-3</v>
      </c>
      <c r="K23" s="215">
        <f t="shared" si="6"/>
        <v>7.1091001857031414E-3</v>
      </c>
      <c r="L23" s="52">
        <f t="shared" si="7"/>
        <v>0.84715967529780067</v>
      </c>
      <c r="N23" s="27">
        <f t="shared" si="0"/>
        <v>6.974934263175947</v>
      </c>
      <c r="O23" s="152">
        <f t="shared" si="1"/>
        <v>5.869059708876911</v>
      </c>
      <c r="P23" s="52">
        <f t="shared" si="8"/>
        <v>-0.15854981747103811</v>
      </c>
    </row>
    <row r="24" spans="1:16" ht="20.100000000000001" customHeight="1" x14ac:dyDescent="0.25">
      <c r="A24" s="8" t="s">
        <v>177</v>
      </c>
      <c r="B24" s="19">
        <v>638.61</v>
      </c>
      <c r="C24" s="140">
        <v>794.76</v>
      </c>
      <c r="D24" s="247">
        <f t="shared" si="2"/>
        <v>5.4238466819929399E-3</v>
      </c>
      <c r="E24" s="215">
        <f t="shared" si="3"/>
        <v>6.6534456126697786E-3</v>
      </c>
      <c r="F24" s="52">
        <f t="shared" si="4"/>
        <v>0.24451543195377456</v>
      </c>
      <c r="H24" s="19">
        <v>364.52699999999999</v>
      </c>
      <c r="I24" s="140">
        <v>419.61099999999999</v>
      </c>
      <c r="J24" s="247">
        <f t="shared" si="5"/>
        <v>5.9122955723819219E-3</v>
      </c>
      <c r="K24" s="215">
        <f t="shared" si="6"/>
        <v>6.6175590212123473E-3</v>
      </c>
      <c r="L24" s="52">
        <f t="shared" si="7"/>
        <v>0.15111089164862962</v>
      </c>
      <c r="N24" s="27">
        <f t="shared" si="0"/>
        <v>5.7081317235871651</v>
      </c>
      <c r="O24" s="152">
        <f t="shared" si="1"/>
        <v>5.2797196637978763</v>
      </c>
      <c r="P24" s="52">
        <f t="shared" si="8"/>
        <v>-7.5052938603186542E-2</v>
      </c>
    </row>
    <row r="25" spans="1:16" ht="20.100000000000001" customHeight="1" x14ac:dyDescent="0.25">
      <c r="A25" s="8" t="s">
        <v>180</v>
      </c>
      <c r="B25" s="19">
        <v>640.89</v>
      </c>
      <c r="C25" s="140">
        <v>650.82999999999993</v>
      </c>
      <c r="D25" s="247">
        <f t="shared" si="2"/>
        <v>5.4432111930950893E-3</v>
      </c>
      <c r="E25" s="215">
        <f t="shared" si="3"/>
        <v>5.448515285235633E-3</v>
      </c>
      <c r="F25" s="52">
        <f t="shared" si="4"/>
        <v>1.5509681848679088E-2</v>
      </c>
      <c r="H25" s="19">
        <v>364.82799999999997</v>
      </c>
      <c r="I25" s="140">
        <v>379.35</v>
      </c>
      <c r="J25" s="247">
        <f t="shared" si="5"/>
        <v>5.9171775179368107E-3</v>
      </c>
      <c r="K25" s="215">
        <f t="shared" si="6"/>
        <v>5.982614885446054E-3</v>
      </c>
      <c r="L25" s="52">
        <f t="shared" si="7"/>
        <v>3.9805058822239656E-2</v>
      </c>
      <c r="N25" s="27">
        <f t="shared" si="0"/>
        <v>5.6925213375150179</v>
      </c>
      <c r="O25" s="152">
        <f t="shared" si="1"/>
        <v>5.828711030530247</v>
      </c>
      <c r="P25" s="52">
        <f t="shared" si="8"/>
        <v>2.392431840662728E-2</v>
      </c>
    </row>
    <row r="26" spans="1:16" ht="20.100000000000001" customHeight="1" x14ac:dyDescent="0.25">
      <c r="A26" s="8" t="s">
        <v>205</v>
      </c>
      <c r="B26" s="19">
        <v>249.43</v>
      </c>
      <c r="C26" s="140">
        <v>211.99</v>
      </c>
      <c r="D26" s="247">
        <f t="shared" si="2"/>
        <v>2.1184605281619438E-3</v>
      </c>
      <c r="E26" s="215">
        <f t="shared" si="3"/>
        <v>1.7747042320069789E-3</v>
      </c>
      <c r="F26" s="52">
        <f t="shared" si="4"/>
        <v>-0.15010223309144849</v>
      </c>
      <c r="H26" s="19">
        <v>434.23099999999999</v>
      </c>
      <c r="I26" s="140">
        <v>355.30399999999997</v>
      </c>
      <c r="J26" s="247">
        <f t="shared" si="5"/>
        <v>7.0428308978236851E-3</v>
      </c>
      <c r="K26" s="215">
        <f t="shared" si="6"/>
        <v>5.6033926433597591E-3</v>
      </c>
      <c r="L26" s="52">
        <f t="shared" si="7"/>
        <v>-0.18176270234045938</v>
      </c>
      <c r="N26" s="27">
        <f t="shared" si="0"/>
        <v>17.408932365794008</v>
      </c>
      <c r="O26" s="152">
        <f t="shared" si="1"/>
        <v>16.76041322703901</v>
      </c>
      <c r="P26" s="52">
        <f t="shared" si="8"/>
        <v>-3.7252091347614376E-2</v>
      </c>
    </row>
    <row r="27" spans="1:16" ht="20.100000000000001" customHeight="1" x14ac:dyDescent="0.25">
      <c r="A27" s="8" t="s">
        <v>181</v>
      </c>
      <c r="B27" s="19">
        <v>292.78000000000003</v>
      </c>
      <c r="C27" s="140">
        <v>354.12</v>
      </c>
      <c r="D27" s="247">
        <f t="shared" si="2"/>
        <v>2.4866410353015034E-3</v>
      </c>
      <c r="E27" s="215">
        <f t="shared" si="3"/>
        <v>2.9645656051620894E-3</v>
      </c>
      <c r="F27" s="52">
        <f t="shared" si="4"/>
        <v>0.20950884623266605</v>
      </c>
      <c r="H27" s="19">
        <v>265.44400000000002</v>
      </c>
      <c r="I27" s="140">
        <v>304.36700000000002</v>
      </c>
      <c r="J27" s="247">
        <f t="shared" si="5"/>
        <v>4.3052596540594989E-3</v>
      </c>
      <c r="K27" s="215">
        <f t="shared" si="6"/>
        <v>4.8000805188837727E-3</v>
      </c>
      <c r="L27" s="52">
        <f t="shared" si="7"/>
        <v>0.14663356489504378</v>
      </c>
      <c r="N27" s="27">
        <f t="shared" ref="N27" si="9">(H27/B27)*10</f>
        <v>9.066329667327004</v>
      </c>
      <c r="O27" s="152">
        <f t="shared" ref="O27" si="10">(I27/C27)*10</f>
        <v>8.5950242855529204</v>
      </c>
      <c r="P27" s="52">
        <f t="shared" ref="P27" si="11">(O27-N27)/N27</f>
        <v>-5.1984143426039457E-2</v>
      </c>
    </row>
    <row r="28" spans="1:16" ht="20.100000000000001" customHeight="1" x14ac:dyDescent="0.25">
      <c r="A28" s="8" t="s">
        <v>185</v>
      </c>
      <c r="B28" s="19">
        <v>218.21</v>
      </c>
      <c r="C28" s="140">
        <v>384.29</v>
      </c>
      <c r="D28" s="247">
        <f t="shared" si="2"/>
        <v>1.8533026173684713E-3</v>
      </c>
      <c r="E28" s="215">
        <f t="shared" si="3"/>
        <v>3.2171380221612429E-3</v>
      </c>
      <c r="F28" s="52">
        <f t="shared" si="4"/>
        <v>0.7611016910315751</v>
      </c>
      <c r="H28" s="19">
        <v>125.20099999999999</v>
      </c>
      <c r="I28" s="140">
        <v>285.50700000000001</v>
      </c>
      <c r="J28" s="247">
        <f t="shared" si="5"/>
        <v>2.0306460645104175E-3</v>
      </c>
      <c r="K28" s="215">
        <f t="shared" si="6"/>
        <v>4.5026451248162559E-3</v>
      </c>
      <c r="L28" s="52">
        <f t="shared" si="7"/>
        <v>1.2803891342720906</v>
      </c>
      <c r="N28" s="27">
        <f t="shared" si="0"/>
        <v>5.7376380550845507</v>
      </c>
      <c r="O28" s="152">
        <f t="shared" si="1"/>
        <v>7.4294673293606381</v>
      </c>
      <c r="P28" s="52">
        <f t="shared" si="8"/>
        <v>0.294865109655502</v>
      </c>
    </row>
    <row r="29" spans="1:16" ht="20.100000000000001" customHeight="1" x14ac:dyDescent="0.25">
      <c r="A29" s="8" t="s">
        <v>191</v>
      </c>
      <c r="B29" s="19">
        <v>536.07999999999993</v>
      </c>
      <c r="C29" s="140">
        <v>516.18000000000006</v>
      </c>
      <c r="D29" s="247">
        <f t="shared" si="2"/>
        <v>4.5530382068598588E-3</v>
      </c>
      <c r="E29" s="215">
        <f t="shared" si="3"/>
        <v>4.3212737887511786E-3</v>
      </c>
      <c r="F29" s="52">
        <f>(C29-B29)/B29</f>
        <v>-3.7121325175346713E-2</v>
      </c>
      <c r="H29" s="19">
        <v>253.46600000000001</v>
      </c>
      <c r="I29" s="140">
        <v>282.36599999999999</v>
      </c>
      <c r="J29" s="247">
        <f t="shared" si="5"/>
        <v>4.110987415333724E-3</v>
      </c>
      <c r="K29" s="215">
        <f t="shared" si="6"/>
        <v>4.4531093574373543E-3</v>
      </c>
      <c r="L29" s="52">
        <f>(I29-H29)/H29</f>
        <v>0.11401923729415375</v>
      </c>
      <c r="N29" s="27">
        <f t="shared" si="0"/>
        <v>4.7281375914042689</v>
      </c>
      <c r="O29" s="152">
        <f t="shared" si="1"/>
        <v>5.4703010577705449</v>
      </c>
      <c r="P29" s="52">
        <f>(O29-N29)/N29</f>
        <v>0.15696740038097146</v>
      </c>
    </row>
    <row r="30" spans="1:16" ht="20.100000000000001" customHeight="1" x14ac:dyDescent="0.25">
      <c r="A30" s="8" t="s">
        <v>211</v>
      </c>
      <c r="B30" s="19">
        <v>597.18000000000006</v>
      </c>
      <c r="C30" s="140">
        <v>237.43</v>
      </c>
      <c r="D30" s="247">
        <f t="shared" si="2"/>
        <v>5.0719731315709811E-3</v>
      </c>
      <c r="E30" s="215">
        <f t="shared" si="3"/>
        <v>1.9876787858173358E-3</v>
      </c>
      <c r="F30" s="52">
        <f t="shared" si="4"/>
        <v>-0.60241468234033291</v>
      </c>
      <c r="H30" s="19">
        <v>565.18299999999999</v>
      </c>
      <c r="I30" s="140">
        <v>265.18799999999999</v>
      </c>
      <c r="J30" s="247">
        <f t="shared" si="5"/>
        <v>9.1667529387001023E-3</v>
      </c>
      <c r="K30" s="215">
        <f t="shared" si="6"/>
        <v>4.1822002800623913E-3</v>
      </c>
      <c r="L30" s="52">
        <f t="shared" si="7"/>
        <v>-0.53079268130853197</v>
      </c>
      <c r="N30" s="27">
        <f t="shared" si="0"/>
        <v>9.4641983991426351</v>
      </c>
      <c r="O30" s="152">
        <f t="shared" si="1"/>
        <v>11.169102472307626</v>
      </c>
      <c r="P30" s="52">
        <f t="shared" si="8"/>
        <v>0.18014246968020442</v>
      </c>
    </row>
    <row r="31" spans="1:16" ht="20.100000000000001" customHeight="1" x14ac:dyDescent="0.25">
      <c r="A31" s="8" t="s">
        <v>200</v>
      </c>
      <c r="B31" s="19">
        <v>350.41999999999996</v>
      </c>
      <c r="C31" s="140">
        <v>448.76000000000005</v>
      </c>
      <c r="D31" s="247">
        <f t="shared" si="2"/>
        <v>2.9761894650944484E-3</v>
      </c>
      <c r="E31" s="215">
        <f t="shared" si="3"/>
        <v>3.7568577345886687E-3</v>
      </c>
      <c r="F31" s="52">
        <f t="shared" si="4"/>
        <v>0.2806346669710636</v>
      </c>
      <c r="H31" s="19">
        <v>190.76</v>
      </c>
      <c r="I31" s="140">
        <v>228.59800000000001</v>
      </c>
      <c r="J31" s="247">
        <f t="shared" si="5"/>
        <v>3.0939532692710703E-3</v>
      </c>
      <c r="K31" s="215">
        <f t="shared" si="6"/>
        <v>3.6051503824520814E-3</v>
      </c>
      <c r="L31" s="52">
        <f t="shared" si="7"/>
        <v>0.19835395261061031</v>
      </c>
      <c r="N31" s="27">
        <f t="shared" si="0"/>
        <v>5.4437532104331954</v>
      </c>
      <c r="O31" s="152">
        <f t="shared" si="1"/>
        <v>5.0939923344326585</v>
      </c>
      <c r="P31" s="52">
        <f t="shared" si="8"/>
        <v>-6.4249950811547551E-2</v>
      </c>
    </row>
    <row r="32" spans="1:16" ht="20.100000000000001" customHeight="1" thickBot="1" x14ac:dyDescent="0.3">
      <c r="A32" s="8" t="s">
        <v>17</v>
      </c>
      <c r="B32" s="19">
        <f>B33-SUM(B7:B31)</f>
        <v>4225.4100000000471</v>
      </c>
      <c r="C32" s="140">
        <f>C33-SUM(C7:C31)</f>
        <v>3762.9499999999825</v>
      </c>
      <c r="D32" s="247">
        <f t="shared" si="2"/>
        <v>3.5887280200059574E-2</v>
      </c>
      <c r="E32" s="215">
        <f t="shared" si="3"/>
        <v>3.1502067502385156E-2</v>
      </c>
      <c r="F32" s="52">
        <f t="shared" si="4"/>
        <v>-0.10944736723774957</v>
      </c>
      <c r="H32" s="19">
        <f>H33-SUM(H7:H31)</f>
        <v>2982.7039999999906</v>
      </c>
      <c r="I32" s="140">
        <f>I33-SUM(I7:I31)</f>
        <v>2739.0650000000096</v>
      </c>
      <c r="J32" s="247">
        <f t="shared" si="5"/>
        <v>4.8376739316774324E-2</v>
      </c>
      <c r="K32" s="215">
        <f t="shared" si="6"/>
        <v>4.3196971243454202E-2</v>
      </c>
      <c r="L32" s="52">
        <f t="shared" si="7"/>
        <v>-8.1683935113903955E-2</v>
      </c>
      <c r="N32" s="27">
        <f t="shared" si="0"/>
        <v>7.058969425452104</v>
      </c>
      <c r="O32" s="152">
        <f t="shared" si="1"/>
        <v>7.2790363943183465</v>
      </c>
      <c r="P32" s="52">
        <f t="shared" si="8"/>
        <v>3.1175509568402454E-2</v>
      </c>
    </row>
    <row r="33" spans="1:16" ht="26.25" customHeight="1" thickBot="1" x14ac:dyDescent="0.3">
      <c r="A33" s="12" t="s">
        <v>18</v>
      </c>
      <c r="B33" s="17">
        <v>117741.16000000003</v>
      </c>
      <c r="C33" s="145">
        <v>119450.88999999994</v>
      </c>
      <c r="D33" s="243">
        <f>SUM(D7:D32)</f>
        <v>1</v>
      </c>
      <c r="E33" s="244">
        <f>SUM(E7:E32)</f>
        <v>1.0000000000000004</v>
      </c>
      <c r="F33" s="57">
        <f t="shared" si="4"/>
        <v>1.4521090160823183E-2</v>
      </c>
      <c r="G33" s="1"/>
      <c r="H33" s="17">
        <v>61655.747000000003</v>
      </c>
      <c r="I33" s="145">
        <v>63408.728000000003</v>
      </c>
      <c r="J33" s="243">
        <f>SUM(J7:J32)</f>
        <v>0.99999999999999989</v>
      </c>
      <c r="K33" s="244">
        <f>SUM(K7:K32)</f>
        <v>1.0000000000000002</v>
      </c>
      <c r="L33" s="57">
        <f t="shared" si="7"/>
        <v>2.8431753490878956E-2</v>
      </c>
      <c r="N33" s="29">
        <f t="shared" si="0"/>
        <v>5.2365499881264954</v>
      </c>
      <c r="O33" s="146">
        <f t="shared" si="1"/>
        <v>5.3083512395763677</v>
      </c>
      <c r="P33" s="57">
        <f t="shared" si="8"/>
        <v>1.3711556580702274E-2</v>
      </c>
    </row>
    <row r="35" spans="1:16" ht="15.75" thickBot="1" x14ac:dyDescent="0.3"/>
    <row r="36" spans="1:16" x14ac:dyDescent="0.25">
      <c r="A36" s="365" t="s">
        <v>2</v>
      </c>
      <c r="B36" s="353" t="s">
        <v>1</v>
      </c>
      <c r="C36" s="351"/>
      <c r="D36" s="353" t="s">
        <v>104</v>
      </c>
      <c r="E36" s="351"/>
      <c r="F36" s="130" t="s">
        <v>0</v>
      </c>
      <c r="H36" s="363" t="s">
        <v>19</v>
      </c>
      <c r="I36" s="364"/>
      <c r="J36" s="353" t="s">
        <v>104</v>
      </c>
      <c r="K36" s="354"/>
      <c r="L36" s="130" t="s">
        <v>0</v>
      </c>
      <c r="N36" s="361" t="s">
        <v>22</v>
      </c>
      <c r="O36" s="351"/>
      <c r="P36" s="130" t="s">
        <v>0</v>
      </c>
    </row>
    <row r="37" spans="1:16" x14ac:dyDescent="0.25">
      <c r="A37" s="366"/>
      <c r="B37" s="356" t="str">
        <f>B5</f>
        <v>jan-mar</v>
      </c>
      <c r="C37" s="358"/>
      <c r="D37" s="356" t="str">
        <f>B5</f>
        <v>jan-mar</v>
      </c>
      <c r="E37" s="358"/>
      <c r="F37" s="131" t="str">
        <f>F5</f>
        <v>2024/2023</v>
      </c>
      <c r="H37" s="359" t="str">
        <f>B5</f>
        <v>jan-mar</v>
      </c>
      <c r="I37" s="358"/>
      <c r="J37" s="356" t="str">
        <f>B5</f>
        <v>jan-mar</v>
      </c>
      <c r="K37" s="357"/>
      <c r="L37" s="131" t="str">
        <f>L5</f>
        <v>2024/2023</v>
      </c>
      <c r="N37" s="359" t="str">
        <f>B5</f>
        <v>jan-mar</v>
      </c>
      <c r="O37" s="357"/>
      <c r="P37" s="131" t="str">
        <f>P5</f>
        <v>2024/2023</v>
      </c>
    </row>
    <row r="38" spans="1:16" ht="19.5" customHeight="1" thickBot="1" x14ac:dyDescent="0.3">
      <c r="A38" s="367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164</v>
      </c>
      <c r="B39" s="39">
        <v>37144.28</v>
      </c>
      <c r="C39" s="147">
        <v>40186.259999999995</v>
      </c>
      <c r="D39" s="247">
        <f t="shared" ref="D39:D61" si="12">B39/$B$62</f>
        <v>0.40084087026619281</v>
      </c>
      <c r="E39" s="246">
        <f t="shared" ref="E39:E61" si="13">C39/$C$62</f>
        <v>0.42104556212403987</v>
      </c>
      <c r="F39" s="52">
        <f>(C39-B39)/B39</f>
        <v>8.1896324279269808E-2</v>
      </c>
      <c r="H39" s="39">
        <v>15296.184999999999</v>
      </c>
      <c r="I39" s="147">
        <v>16578.006999999998</v>
      </c>
      <c r="J39" s="247">
        <f t="shared" ref="J39:J61" si="14">H39/$H$62</f>
        <v>0.37266303621831109</v>
      </c>
      <c r="K39" s="246">
        <f t="shared" ref="K39:K61" si="15">I39/$I$62</f>
        <v>0.38144548080368035</v>
      </c>
      <c r="L39" s="52">
        <f>(I39-H39)/H39</f>
        <v>8.3800110942695738E-2</v>
      </c>
      <c r="N39" s="27">
        <f t="shared" ref="N39:N62" si="16">(H39/B39)*10</f>
        <v>4.118045901010869</v>
      </c>
      <c r="O39" s="151">
        <f t="shared" ref="O39:O62" si="17">(I39/C39)*10</f>
        <v>4.1252923262826648</v>
      </c>
      <c r="P39" s="61">
        <f t="shared" si="8"/>
        <v>1.7596756923027649E-3</v>
      </c>
    </row>
    <row r="40" spans="1:16" ht="20.100000000000001" customHeight="1" x14ac:dyDescent="0.25">
      <c r="A40" s="38" t="s">
        <v>170</v>
      </c>
      <c r="B40" s="19">
        <v>18692.12</v>
      </c>
      <c r="C40" s="140">
        <v>16055.329999999998</v>
      </c>
      <c r="D40" s="247">
        <f t="shared" si="12"/>
        <v>0.20171519404656943</v>
      </c>
      <c r="E40" s="215">
        <f t="shared" si="13"/>
        <v>0.16821733211642392</v>
      </c>
      <c r="F40" s="52">
        <f t="shared" ref="F40:F62" si="18">(C40-B40)/B40</f>
        <v>-0.14106425595384584</v>
      </c>
      <c r="H40" s="19">
        <v>8127.8030000000008</v>
      </c>
      <c r="I40" s="140">
        <v>7220.0679999999993</v>
      </c>
      <c r="J40" s="247">
        <f t="shared" si="14"/>
        <v>0.19801877028581297</v>
      </c>
      <c r="K40" s="215">
        <f t="shared" si="15"/>
        <v>0.16612746693225952</v>
      </c>
      <c r="L40" s="52">
        <f t="shared" ref="L40:L62" si="19">(I40-H40)/H40</f>
        <v>-0.11168270195525179</v>
      </c>
      <c r="N40" s="27">
        <f t="shared" si="16"/>
        <v>4.3482510277057935</v>
      </c>
      <c r="O40" s="152">
        <f t="shared" si="17"/>
        <v>4.4969913418160825</v>
      </c>
      <c r="P40" s="52">
        <f t="shared" si="8"/>
        <v>3.4206928984218912E-2</v>
      </c>
    </row>
    <row r="41" spans="1:16" ht="20.100000000000001" customHeight="1" x14ac:dyDescent="0.25">
      <c r="A41" s="38" t="s">
        <v>171</v>
      </c>
      <c r="B41" s="19">
        <v>13803.420000000002</v>
      </c>
      <c r="C41" s="140">
        <v>15363.449999999999</v>
      </c>
      <c r="D41" s="247">
        <f t="shared" si="12"/>
        <v>0.14895900217879501</v>
      </c>
      <c r="E41" s="215">
        <f t="shared" si="13"/>
        <v>0.16096826232186279</v>
      </c>
      <c r="F41" s="52">
        <f t="shared" si="18"/>
        <v>0.11301764345357866</v>
      </c>
      <c r="H41" s="19">
        <v>5796.5789999999997</v>
      </c>
      <c r="I41" s="140">
        <v>6659.5569999999998</v>
      </c>
      <c r="J41" s="247">
        <f t="shared" si="14"/>
        <v>0.14122284280814473</v>
      </c>
      <c r="K41" s="215">
        <f t="shared" si="15"/>
        <v>0.15323059773135064</v>
      </c>
      <c r="L41" s="52">
        <f t="shared" si="19"/>
        <v>0.14887712217844354</v>
      </c>
      <c r="N41" s="27">
        <f t="shared" si="16"/>
        <v>4.1993788495894488</v>
      </c>
      <c r="O41" s="152">
        <f t="shared" si="17"/>
        <v>4.3346754797913229</v>
      </c>
      <c r="P41" s="52">
        <f t="shared" si="8"/>
        <v>3.2218248233331304E-2</v>
      </c>
    </row>
    <row r="42" spans="1:16" ht="20.100000000000001" customHeight="1" x14ac:dyDescent="0.25">
      <c r="A42" s="38" t="s">
        <v>178</v>
      </c>
      <c r="B42" s="19">
        <v>3378.1499999999996</v>
      </c>
      <c r="C42" s="140">
        <v>5499.74</v>
      </c>
      <c r="D42" s="247">
        <f t="shared" si="12"/>
        <v>3.6455157722527914E-2</v>
      </c>
      <c r="E42" s="215">
        <f t="shared" si="13"/>
        <v>5.7622707856766653E-2</v>
      </c>
      <c r="F42" s="52">
        <f t="shared" si="18"/>
        <v>0.6280330950372246</v>
      </c>
      <c r="H42" s="19">
        <v>2485.7660000000001</v>
      </c>
      <c r="I42" s="140">
        <v>3542.6390000000001</v>
      </c>
      <c r="J42" s="247">
        <f t="shared" si="14"/>
        <v>6.0561055249282507E-2</v>
      </c>
      <c r="K42" s="215">
        <f t="shared" si="15"/>
        <v>8.1513033301823884E-2</v>
      </c>
      <c r="L42" s="52">
        <f t="shared" si="19"/>
        <v>0.42516994761373356</v>
      </c>
      <c r="N42" s="27">
        <f t="shared" si="16"/>
        <v>7.3583647854594982</v>
      </c>
      <c r="O42" s="152">
        <f t="shared" si="17"/>
        <v>6.4414663238625831</v>
      </c>
      <c r="P42" s="52">
        <f t="shared" si="8"/>
        <v>-0.12460627983662252</v>
      </c>
    </row>
    <row r="43" spans="1:16" ht="20.100000000000001" customHeight="1" x14ac:dyDescent="0.25">
      <c r="A43" s="38" t="s">
        <v>169</v>
      </c>
      <c r="B43" s="19">
        <v>9640.43</v>
      </c>
      <c r="C43" s="140">
        <v>7362.97</v>
      </c>
      <c r="D43" s="247">
        <f t="shared" si="12"/>
        <v>0.10403427798143652</v>
      </c>
      <c r="E43" s="215">
        <f t="shared" si="13"/>
        <v>7.7144423057842221E-2</v>
      </c>
      <c r="F43" s="52">
        <f t="shared" si="18"/>
        <v>-0.23624049964576269</v>
      </c>
      <c r="H43" s="19">
        <v>4256.0290000000005</v>
      </c>
      <c r="I43" s="140">
        <v>3398.857</v>
      </c>
      <c r="J43" s="247">
        <f t="shared" si="14"/>
        <v>0.10369021356457067</v>
      </c>
      <c r="K43" s="215">
        <f t="shared" si="15"/>
        <v>7.8204734896538203E-2</v>
      </c>
      <c r="L43" s="52">
        <f t="shared" si="19"/>
        <v>-0.20140182315487051</v>
      </c>
      <c r="N43" s="27">
        <f t="shared" si="16"/>
        <v>4.4147709178947414</v>
      </c>
      <c r="O43" s="152">
        <f t="shared" si="17"/>
        <v>4.6161494614265708</v>
      </c>
      <c r="P43" s="52">
        <f t="shared" si="8"/>
        <v>4.5614720962205701E-2</v>
      </c>
    </row>
    <row r="44" spans="1:16" ht="20.100000000000001" customHeight="1" x14ac:dyDescent="0.25">
      <c r="A44" s="38" t="s">
        <v>176</v>
      </c>
      <c r="B44" s="19">
        <v>2778.66</v>
      </c>
      <c r="C44" s="140">
        <v>2655.64</v>
      </c>
      <c r="D44" s="247">
        <f t="shared" si="12"/>
        <v>2.9985787652199995E-2</v>
      </c>
      <c r="E44" s="215">
        <f t="shared" si="13"/>
        <v>2.7824073118500835E-2</v>
      </c>
      <c r="F44" s="52">
        <f t="shared" si="18"/>
        <v>-4.4273138851100888E-2</v>
      </c>
      <c r="H44" s="19">
        <v>1267.17</v>
      </c>
      <c r="I44" s="140">
        <v>1506.615</v>
      </c>
      <c r="J44" s="247">
        <f t="shared" si="14"/>
        <v>3.0872235109915137E-2</v>
      </c>
      <c r="K44" s="215">
        <f t="shared" si="15"/>
        <v>3.4665896996004218E-2</v>
      </c>
      <c r="L44" s="52">
        <f t="shared" si="19"/>
        <v>0.1889604394043419</v>
      </c>
      <c r="N44" s="27">
        <f t="shared" si="16"/>
        <v>4.5603636285115847</v>
      </c>
      <c r="O44" s="152">
        <f t="shared" si="17"/>
        <v>5.6732652016086513</v>
      </c>
      <c r="P44" s="52">
        <f t="shared" si="8"/>
        <v>0.24403790218375554</v>
      </c>
    </row>
    <row r="45" spans="1:16" ht="20.100000000000001" customHeight="1" x14ac:dyDescent="0.25">
      <c r="A45" s="38" t="s">
        <v>183</v>
      </c>
      <c r="B45" s="19">
        <v>1032.79</v>
      </c>
      <c r="C45" s="140">
        <v>1679.0700000000002</v>
      </c>
      <c r="D45" s="247">
        <f t="shared" si="12"/>
        <v>1.1145308036721166E-2</v>
      </c>
      <c r="E45" s="215">
        <f t="shared" si="13"/>
        <v>1.7592206191758372E-2</v>
      </c>
      <c r="F45" s="52">
        <f t="shared" si="18"/>
        <v>0.62576128738659376</v>
      </c>
      <c r="H45" s="19">
        <v>542.95000000000005</v>
      </c>
      <c r="I45" s="140">
        <v>936.80099999999993</v>
      </c>
      <c r="J45" s="247">
        <f t="shared" si="14"/>
        <v>1.3227964718963063E-2</v>
      </c>
      <c r="K45" s="215">
        <f t="shared" si="15"/>
        <v>2.1554973879693049E-2</v>
      </c>
      <c r="L45" s="52">
        <f t="shared" si="19"/>
        <v>0.72539091997421468</v>
      </c>
      <c r="N45" s="27">
        <f t="shared" si="16"/>
        <v>5.2571190658313895</v>
      </c>
      <c r="O45" s="152">
        <f t="shared" si="17"/>
        <v>5.5792849613178719</v>
      </c>
      <c r="P45" s="52">
        <f t="shared" si="8"/>
        <v>6.128183353890488E-2</v>
      </c>
    </row>
    <row r="46" spans="1:16" ht="20.100000000000001" customHeight="1" x14ac:dyDescent="0.25">
      <c r="A46" s="38" t="s">
        <v>172</v>
      </c>
      <c r="B46" s="19">
        <v>1925.8</v>
      </c>
      <c r="C46" s="140">
        <v>1520.9299999999998</v>
      </c>
      <c r="D46" s="247">
        <f t="shared" si="12"/>
        <v>2.0782186327440836E-2</v>
      </c>
      <c r="E46" s="215">
        <f t="shared" si="13"/>
        <v>1.5935317862406605E-2</v>
      </c>
      <c r="F46" s="52">
        <f t="shared" si="18"/>
        <v>-0.21023470765396204</v>
      </c>
      <c r="H46" s="19">
        <v>719.06700000000001</v>
      </c>
      <c r="I46" s="140">
        <v>628.76599999999996</v>
      </c>
      <c r="J46" s="247">
        <f t="shared" si="14"/>
        <v>1.7518727150880584E-2</v>
      </c>
      <c r="K46" s="215">
        <f t="shared" si="15"/>
        <v>1.446735721507458E-2</v>
      </c>
      <c r="L46" s="52">
        <f t="shared" si="19"/>
        <v>-0.12558078732579864</v>
      </c>
      <c r="N46" s="27">
        <f t="shared" si="16"/>
        <v>3.7338612524665078</v>
      </c>
      <c r="O46" s="152">
        <f t="shared" si="17"/>
        <v>4.1340890113285953</v>
      </c>
      <c r="P46" s="52">
        <f t="shared" si="8"/>
        <v>0.10718870675703489</v>
      </c>
    </row>
    <row r="47" spans="1:16" ht="20.100000000000001" customHeight="1" x14ac:dyDescent="0.25">
      <c r="A47" s="38" t="s">
        <v>184</v>
      </c>
      <c r="B47" s="19">
        <v>482.4</v>
      </c>
      <c r="C47" s="140">
        <v>1161.18</v>
      </c>
      <c r="D47" s="247">
        <f t="shared" si="12"/>
        <v>5.2057984652391E-3</v>
      </c>
      <c r="E47" s="215">
        <f t="shared" si="13"/>
        <v>1.2166090744129778E-2</v>
      </c>
      <c r="F47" s="52">
        <f t="shared" si="18"/>
        <v>1.4070895522388063</v>
      </c>
      <c r="H47" s="19">
        <v>309.63600000000002</v>
      </c>
      <c r="I47" s="140">
        <v>622.79300000000001</v>
      </c>
      <c r="J47" s="247">
        <f t="shared" si="14"/>
        <v>7.5437039943288464E-3</v>
      </c>
      <c r="K47" s="215">
        <f t="shared" si="15"/>
        <v>1.4329923695059758E-2</v>
      </c>
      <c r="L47" s="52">
        <f t="shared" si="19"/>
        <v>1.0113714167603249</v>
      </c>
      <c r="N47" s="27">
        <f t="shared" si="16"/>
        <v>6.4186567164179111</v>
      </c>
      <c r="O47" s="152">
        <f t="shared" si="17"/>
        <v>5.3634492499009623</v>
      </c>
      <c r="P47" s="52">
        <f t="shared" si="8"/>
        <v>-0.16439693118622384</v>
      </c>
    </row>
    <row r="48" spans="1:16" ht="20.100000000000001" customHeight="1" x14ac:dyDescent="0.25">
      <c r="A48" s="38" t="s">
        <v>189</v>
      </c>
      <c r="B48" s="19">
        <v>349.88</v>
      </c>
      <c r="C48" s="140">
        <v>768.06</v>
      </c>
      <c r="D48" s="247">
        <f t="shared" si="12"/>
        <v>3.7757146911647109E-3</v>
      </c>
      <c r="E48" s="215">
        <f t="shared" si="13"/>
        <v>8.0472344140756092E-3</v>
      </c>
      <c r="F48" s="52">
        <f t="shared" si="18"/>
        <v>1.1952097862124156</v>
      </c>
      <c r="H48" s="19">
        <v>244.03900000000002</v>
      </c>
      <c r="I48" s="140">
        <v>450.779</v>
      </c>
      <c r="J48" s="247">
        <f t="shared" si="14"/>
        <v>5.9455553587826259E-3</v>
      </c>
      <c r="K48" s="215">
        <f t="shared" si="15"/>
        <v>1.0372031595305892E-2</v>
      </c>
      <c r="L48" s="52">
        <f t="shared" si="19"/>
        <v>0.84715967529780067</v>
      </c>
      <c r="N48" s="27">
        <f t="shared" si="16"/>
        <v>6.974934263175947</v>
      </c>
      <c r="O48" s="152">
        <f t="shared" si="17"/>
        <v>5.869059708876911</v>
      </c>
      <c r="P48" s="52">
        <f t="shared" si="8"/>
        <v>-0.15854981747103811</v>
      </c>
    </row>
    <row r="49" spans="1:16" ht="20.100000000000001" customHeight="1" x14ac:dyDescent="0.25">
      <c r="A49" s="38" t="s">
        <v>177</v>
      </c>
      <c r="B49" s="19">
        <v>638.61</v>
      </c>
      <c r="C49" s="140">
        <v>794.76</v>
      </c>
      <c r="D49" s="247">
        <f t="shared" si="12"/>
        <v>6.8915318364144735E-3</v>
      </c>
      <c r="E49" s="215">
        <f t="shared" si="13"/>
        <v>8.3269796929025496E-3</v>
      </c>
      <c r="F49" s="52">
        <f t="shared" si="18"/>
        <v>0.24451543195377456</v>
      </c>
      <c r="H49" s="19">
        <v>364.52699999999999</v>
      </c>
      <c r="I49" s="140">
        <v>419.61099999999999</v>
      </c>
      <c r="J49" s="247">
        <f t="shared" si="14"/>
        <v>8.8810208953116268E-3</v>
      </c>
      <c r="K49" s="215">
        <f t="shared" si="15"/>
        <v>9.6548831017813606E-3</v>
      </c>
      <c r="L49" s="52">
        <f t="shared" si="19"/>
        <v>0.15111089164862962</v>
      </c>
      <c r="N49" s="27">
        <f t="shared" si="16"/>
        <v>5.7081317235871651</v>
      </c>
      <c r="O49" s="152">
        <f t="shared" si="17"/>
        <v>5.2797196637978763</v>
      </c>
      <c r="P49" s="52">
        <f t="shared" si="8"/>
        <v>-7.5052938603186542E-2</v>
      </c>
    </row>
    <row r="50" spans="1:16" ht="20.100000000000001" customHeight="1" x14ac:dyDescent="0.25">
      <c r="A50" s="38" t="s">
        <v>180</v>
      </c>
      <c r="B50" s="19">
        <v>640.89</v>
      </c>
      <c r="C50" s="140">
        <v>650.82999999999993</v>
      </c>
      <c r="D50" s="247">
        <f t="shared" si="12"/>
        <v>6.916136356523812E-3</v>
      </c>
      <c r="E50" s="215">
        <f t="shared" si="13"/>
        <v>6.8189745250538097E-3</v>
      </c>
      <c r="F50" s="52">
        <f t="shared" si="18"/>
        <v>1.5509681848679088E-2</v>
      </c>
      <c r="H50" s="19">
        <v>364.82799999999997</v>
      </c>
      <c r="I50" s="140">
        <v>379.35</v>
      </c>
      <c r="J50" s="247">
        <f t="shared" si="14"/>
        <v>8.8883541992630186E-3</v>
      </c>
      <c r="K50" s="215">
        <f t="shared" si="15"/>
        <v>8.7285126096807754E-3</v>
      </c>
      <c r="L50" s="52">
        <f t="shared" si="19"/>
        <v>3.9805058822239656E-2</v>
      </c>
      <c r="N50" s="27">
        <f t="shared" si="16"/>
        <v>5.6925213375150179</v>
      </c>
      <c r="O50" s="152">
        <f t="shared" si="17"/>
        <v>5.828711030530247</v>
      </c>
      <c r="P50" s="52">
        <f t="shared" si="8"/>
        <v>2.392431840662728E-2</v>
      </c>
    </row>
    <row r="51" spans="1:16" ht="20.100000000000001" customHeight="1" x14ac:dyDescent="0.25">
      <c r="A51" s="38" t="s">
        <v>191</v>
      </c>
      <c r="B51" s="19">
        <v>536.07999999999993</v>
      </c>
      <c r="C51" s="140">
        <v>516.18000000000006</v>
      </c>
      <c r="D51" s="247">
        <f t="shared" si="12"/>
        <v>5.7850838334273973E-3</v>
      </c>
      <c r="E51" s="215">
        <f t="shared" si="13"/>
        <v>5.4081991769621496E-3</v>
      </c>
      <c r="F51" s="52">
        <f t="shared" si="18"/>
        <v>-3.7121325175346713E-2</v>
      </c>
      <c r="H51" s="19">
        <v>253.46600000000001</v>
      </c>
      <c r="I51" s="140">
        <v>282.36599999999999</v>
      </c>
      <c r="J51" s="247">
        <f t="shared" si="14"/>
        <v>6.1752266423366637E-3</v>
      </c>
      <c r="K51" s="215">
        <f t="shared" si="15"/>
        <v>6.4969953645581165E-3</v>
      </c>
      <c r="L51" s="52">
        <f t="shared" si="19"/>
        <v>0.11401923729415375</v>
      </c>
      <c r="N51" s="27">
        <f t="shared" si="16"/>
        <v>4.7281375914042689</v>
      </c>
      <c r="O51" s="152">
        <f t="shared" si="17"/>
        <v>5.4703010577705449</v>
      </c>
      <c r="P51" s="52">
        <f t="shared" si="8"/>
        <v>0.15696740038097146</v>
      </c>
    </row>
    <row r="52" spans="1:16" ht="20.100000000000001" customHeight="1" x14ac:dyDescent="0.25">
      <c r="A52" s="38" t="s">
        <v>179</v>
      </c>
      <c r="B52" s="19">
        <v>113.52</v>
      </c>
      <c r="C52" s="140">
        <v>263.23</v>
      </c>
      <c r="D52" s="247">
        <f t="shared" si="12"/>
        <v>1.2250461064965644E-3</v>
      </c>
      <c r="E52" s="215">
        <f t="shared" si="13"/>
        <v>2.7579531739930774E-3</v>
      </c>
      <c r="F52" s="52">
        <f t="shared" si="18"/>
        <v>1.3187984496124034</v>
      </c>
      <c r="H52" s="19">
        <v>112.87</v>
      </c>
      <c r="I52" s="140">
        <v>198.27800000000002</v>
      </c>
      <c r="J52" s="247">
        <f t="shared" si="14"/>
        <v>2.7498671660914648E-3</v>
      </c>
      <c r="K52" s="215">
        <f t="shared" si="15"/>
        <v>4.5622038308218921E-3</v>
      </c>
      <c r="L52" s="52">
        <f t="shared" si="19"/>
        <v>0.75669354124213706</v>
      </c>
      <c r="N52" s="27">
        <f t="shared" si="16"/>
        <v>9.9427413671599734</v>
      </c>
      <c r="O52" s="152">
        <f t="shared" si="17"/>
        <v>7.5325000949739778</v>
      </c>
      <c r="P52" s="52">
        <f t="shared" si="8"/>
        <v>-0.24241214602512109</v>
      </c>
    </row>
    <row r="53" spans="1:16" ht="20.100000000000001" customHeight="1" x14ac:dyDescent="0.25">
      <c r="A53" s="38" t="s">
        <v>188</v>
      </c>
      <c r="B53" s="19">
        <v>623.86</v>
      </c>
      <c r="C53" s="140">
        <v>256.98</v>
      </c>
      <c r="D53" s="247">
        <f t="shared" si="12"/>
        <v>6.7323578576369515E-3</v>
      </c>
      <c r="E53" s="215">
        <f t="shared" si="13"/>
        <v>2.6924697285747863E-3</v>
      </c>
      <c r="F53" s="52">
        <f t="shared" si="18"/>
        <v>-0.58808065912223895</v>
      </c>
      <c r="H53" s="19">
        <v>345.97800000000001</v>
      </c>
      <c r="I53" s="140">
        <v>151.26400000000001</v>
      </c>
      <c r="J53" s="247">
        <f t="shared" si="14"/>
        <v>8.4291090846991476E-3</v>
      </c>
      <c r="K53" s="215">
        <f t="shared" si="15"/>
        <v>3.4804526990661732E-3</v>
      </c>
      <c r="L53" s="52">
        <f t="shared" si="19"/>
        <v>-0.5627930099601709</v>
      </c>
      <c r="N53" s="27">
        <f t="shared" si="16"/>
        <v>5.5457634725739746</v>
      </c>
      <c r="O53" s="152">
        <f t="shared" si="17"/>
        <v>5.8862168262121557</v>
      </c>
      <c r="P53" s="52">
        <f t="shared" si="8"/>
        <v>6.1389807791453692E-2</v>
      </c>
    </row>
    <row r="54" spans="1:16" ht="20.100000000000001" customHeight="1" x14ac:dyDescent="0.25">
      <c r="A54" s="38" t="s">
        <v>229</v>
      </c>
      <c r="B54" s="19">
        <v>166.28</v>
      </c>
      <c r="C54" s="140">
        <v>185.47</v>
      </c>
      <c r="D54" s="247">
        <f t="shared" si="12"/>
        <v>1.7944033349916204E-3</v>
      </c>
      <c r="E54" s="215">
        <f t="shared" si="13"/>
        <v>1.9432343394768681E-3</v>
      </c>
      <c r="F54" s="52">
        <f t="shared" si="18"/>
        <v>0.1154077459706519</v>
      </c>
      <c r="H54" s="19">
        <v>106.66899999999998</v>
      </c>
      <c r="I54" s="140">
        <v>116.292</v>
      </c>
      <c r="J54" s="247">
        <f t="shared" si="14"/>
        <v>2.598791359438384E-3</v>
      </c>
      <c r="K54" s="215">
        <f t="shared" si="15"/>
        <v>2.6757774836035234E-3</v>
      </c>
      <c r="L54" s="52">
        <f t="shared" si="19"/>
        <v>9.0213651576371956E-2</v>
      </c>
      <c r="N54" s="27">
        <f t="shared" si="16"/>
        <v>6.4150228530190034</v>
      </c>
      <c r="O54" s="152">
        <f t="shared" si="17"/>
        <v>6.2701245484444925</v>
      </c>
      <c r="P54" s="52">
        <f t="shared" si="8"/>
        <v>-2.2587340356288781E-2</v>
      </c>
    </row>
    <row r="55" spans="1:16" ht="20.100000000000001" customHeight="1" x14ac:dyDescent="0.25">
      <c r="A55" s="38" t="s">
        <v>193</v>
      </c>
      <c r="B55" s="19">
        <v>70.11</v>
      </c>
      <c r="C55" s="140">
        <v>84.03</v>
      </c>
      <c r="D55" s="247">
        <f t="shared" si="12"/>
        <v>7.5658899336217527E-4</v>
      </c>
      <c r="E55" s="215">
        <f t="shared" si="13"/>
        <v>8.8041182695983849E-4</v>
      </c>
      <c r="F55" s="52">
        <f t="shared" si="18"/>
        <v>0.19854514334617032</v>
      </c>
      <c r="H55" s="19">
        <v>47.595999999999997</v>
      </c>
      <c r="I55" s="140">
        <v>61.423000000000002</v>
      </c>
      <c r="J55" s="247">
        <f t="shared" si="14"/>
        <v>1.1595878234897613E-3</v>
      </c>
      <c r="K55" s="215">
        <f t="shared" si="15"/>
        <v>1.4132896534188011E-3</v>
      </c>
      <c r="L55" s="52">
        <f t="shared" si="19"/>
        <v>0.29050760568114981</v>
      </c>
      <c r="N55" s="27">
        <f t="shared" si="16"/>
        <v>6.7887605191841383</v>
      </c>
      <c r="O55" s="152">
        <f t="shared" si="17"/>
        <v>7.3096513150065459</v>
      </c>
      <c r="P55" s="52">
        <f t="shared" si="8"/>
        <v>7.6728409309834864E-2</v>
      </c>
    </row>
    <row r="56" spans="1:16" ht="20.100000000000001" customHeight="1" x14ac:dyDescent="0.25">
      <c r="A56" s="38" t="s">
        <v>195</v>
      </c>
      <c r="B56" s="19">
        <v>113.94000000000001</v>
      </c>
      <c r="C56" s="140">
        <v>97.38</v>
      </c>
      <c r="D56" s="247">
        <f t="shared" si="12"/>
        <v>1.2295785180956532E-3</v>
      </c>
      <c r="E56" s="215">
        <f t="shared" si="13"/>
        <v>1.020284466373308E-3</v>
      </c>
      <c r="F56" s="52">
        <f t="shared" si="18"/>
        <v>-0.14533965244865732</v>
      </c>
      <c r="H56" s="19">
        <v>46.908999999999999</v>
      </c>
      <c r="I56" s="140">
        <v>60.362000000000002</v>
      </c>
      <c r="J56" s="247">
        <f t="shared" si="14"/>
        <v>1.1428503490226324E-3</v>
      </c>
      <c r="K56" s="215">
        <f t="shared" si="15"/>
        <v>1.3888769688824329E-3</v>
      </c>
      <c r="L56" s="52">
        <f t="shared" si="19"/>
        <v>0.2867893154831696</v>
      </c>
      <c r="N56" s="27">
        <f t="shared" ref="N56" si="20">(H56/B56)*10</f>
        <v>4.11699139898192</v>
      </c>
      <c r="O56" s="152">
        <f t="shared" ref="O56" si="21">(I56/C56)*10</f>
        <v>6.1986034093242974</v>
      </c>
      <c r="P56" s="52">
        <f t="shared" ref="P56" si="22">(O56-N56)/N56</f>
        <v>0.50561485526958683</v>
      </c>
    </row>
    <row r="57" spans="1:16" ht="20.100000000000001" customHeight="1" x14ac:dyDescent="0.25">
      <c r="A57" s="38" t="s">
        <v>197</v>
      </c>
      <c r="B57" s="19">
        <v>41.99</v>
      </c>
      <c r="C57" s="140">
        <v>99.65</v>
      </c>
      <c r="D57" s="247">
        <f t="shared" si="12"/>
        <v>4.5313324534699385E-4</v>
      </c>
      <c r="E57" s="215">
        <f t="shared" si="13"/>
        <v>1.0440680537492314E-3</v>
      </c>
      <c r="F57" s="52">
        <f t="shared" si="18"/>
        <v>1.3731840914503453</v>
      </c>
      <c r="H57" s="19">
        <v>27.384</v>
      </c>
      <c r="I57" s="140">
        <v>56.207000000000001</v>
      </c>
      <c r="J57" s="247">
        <f t="shared" si="14"/>
        <v>6.6716011762424626E-4</v>
      </c>
      <c r="K57" s="215">
        <f t="shared" si="15"/>
        <v>1.2932740431061745E-3</v>
      </c>
      <c r="L57" s="52">
        <f t="shared" si="19"/>
        <v>1.0525489336839031</v>
      </c>
      <c r="N57" s="27">
        <f t="shared" ref="N57:N60" si="23">(H57/B57)*10</f>
        <v>6.5215527506549176</v>
      </c>
      <c r="O57" s="152">
        <f t="shared" ref="O57:O60" si="24">(I57/C57)*10</f>
        <v>5.6404415454089305</v>
      </c>
      <c r="P57" s="52">
        <f t="shared" ref="P57:P60" si="25">(O57-N57)/N57</f>
        <v>-0.13510757927358677</v>
      </c>
    </row>
    <row r="58" spans="1:16" ht="20.100000000000001" customHeight="1" x14ac:dyDescent="0.25">
      <c r="A58" s="38" t="s">
        <v>196</v>
      </c>
      <c r="B58" s="19">
        <v>69.52</v>
      </c>
      <c r="C58" s="140">
        <v>61.599999999999994</v>
      </c>
      <c r="D58" s="247">
        <f t="shared" si="12"/>
        <v>7.5022203421107434E-4</v>
      </c>
      <c r="E58" s="215">
        <f t="shared" si="13"/>
        <v>6.4540483804267576E-4</v>
      </c>
      <c r="F58" s="52">
        <f t="shared" si="18"/>
        <v>-0.11392405063291142</v>
      </c>
      <c r="H58" s="19">
        <v>54.411000000000001</v>
      </c>
      <c r="I58" s="140">
        <v>51.397000000000006</v>
      </c>
      <c r="J58" s="247">
        <f t="shared" si="14"/>
        <v>1.3256225956782377E-3</v>
      </c>
      <c r="K58" s="215">
        <f t="shared" si="15"/>
        <v>1.182600138657606E-3</v>
      </c>
      <c r="L58" s="52">
        <f t="shared" si="19"/>
        <v>-5.5393210931613014E-2</v>
      </c>
      <c r="N58" s="27">
        <f t="shared" ref="N58:N59" si="26">(H58/B58)*10</f>
        <v>7.8266685845799779</v>
      </c>
      <c r="O58" s="152">
        <f t="shared" ref="O58:O59" si="27">(I58/C58)*10</f>
        <v>8.3436688311688325</v>
      </c>
      <c r="P58" s="52">
        <f t="shared" ref="P58:P59" si="28">(O58-N58)/N58</f>
        <v>6.6056233377179557E-2</v>
      </c>
    </row>
    <row r="59" spans="1:16" ht="20.100000000000001" customHeight="1" x14ac:dyDescent="0.25">
      <c r="A59" s="38" t="s">
        <v>192</v>
      </c>
      <c r="B59" s="19">
        <v>247.37</v>
      </c>
      <c r="C59" s="140">
        <v>53.61</v>
      </c>
      <c r="D59" s="247">
        <f t="shared" si="12"/>
        <v>2.6694825173014017E-3</v>
      </c>
      <c r="E59" s="215">
        <f t="shared" si="13"/>
        <v>5.6169080141993258E-4</v>
      </c>
      <c r="F59" s="52">
        <f t="shared" ref="F59:F60" si="29">(C59-B59)/B59</f>
        <v>-0.78328010672272297</v>
      </c>
      <c r="H59" s="19">
        <v>119.485</v>
      </c>
      <c r="I59" s="140">
        <v>42.727000000000004</v>
      </c>
      <c r="J59" s="247">
        <f t="shared" si="14"/>
        <v>2.9110293110697146E-3</v>
      </c>
      <c r="K59" s="215">
        <f t="shared" si="15"/>
        <v>9.8311100111725456E-4</v>
      </c>
      <c r="L59" s="52">
        <f t="shared" ref="L59:L60" si="30">(I59-H59)/H59</f>
        <v>-0.64240699669414569</v>
      </c>
      <c r="N59" s="27">
        <f t="shared" si="26"/>
        <v>4.8302138496988318</v>
      </c>
      <c r="O59" s="152">
        <f t="shared" si="27"/>
        <v>7.9699682894982278</v>
      </c>
      <c r="P59" s="52">
        <f t="shared" si="28"/>
        <v>0.65002389904437929</v>
      </c>
    </row>
    <row r="60" spans="1:16" ht="20.100000000000001" customHeight="1" x14ac:dyDescent="0.25">
      <c r="A60" s="38" t="s">
        <v>217</v>
      </c>
      <c r="B60" s="19">
        <v>27.43</v>
      </c>
      <c r="C60" s="140">
        <v>26.79</v>
      </c>
      <c r="D60" s="247">
        <f t="shared" si="12"/>
        <v>2.9600964324524984E-4</v>
      </c>
      <c r="E60" s="215">
        <f t="shared" si="13"/>
        <v>2.8068824044096241E-4</v>
      </c>
      <c r="F60" s="52">
        <f t="shared" si="29"/>
        <v>-2.3332118118847996E-2</v>
      </c>
      <c r="H60" s="19">
        <v>23.829000000000001</v>
      </c>
      <c r="I60" s="140">
        <v>24.759</v>
      </c>
      <c r="J60" s="247">
        <f t="shared" si="14"/>
        <v>5.8054916896246585E-4</v>
      </c>
      <c r="K60" s="215">
        <f t="shared" si="15"/>
        <v>5.696829938133289E-4</v>
      </c>
      <c r="L60" s="52">
        <f t="shared" si="30"/>
        <v>3.9028075034621669E-2</v>
      </c>
      <c r="N60" s="27">
        <f t="shared" si="23"/>
        <v>8.6872037914691944</v>
      </c>
      <c r="O60" s="152">
        <f t="shared" si="24"/>
        <v>9.2418812989921619</v>
      </c>
      <c r="P60" s="52">
        <f t="shared" si="25"/>
        <v>6.3849947674493257E-2</v>
      </c>
    </row>
    <row r="61" spans="1:16" ht="20.100000000000001" customHeight="1" thickBot="1" x14ac:dyDescent="0.3">
      <c r="A61" s="8" t="s">
        <v>17</v>
      </c>
      <c r="B61" s="19">
        <f>B62-SUM(B39:B60)</f>
        <v>148.3700000000099</v>
      </c>
      <c r="C61" s="140">
        <f>C62-SUM(C39:C60)</f>
        <v>100.8300000000163</v>
      </c>
      <c r="D61" s="247">
        <f t="shared" si="12"/>
        <v>1.601128354659156E-3</v>
      </c>
      <c r="E61" s="215">
        <f t="shared" si="13"/>
        <v>1.0564313282443753E-3</v>
      </c>
      <c r="F61" s="52">
        <f t="shared" ref="F61" si="31">(C61-B61)/B61</f>
        <v>-0.32041517827047533</v>
      </c>
      <c r="H61" s="19">
        <f>H62-SUM(H39:H60)</f>
        <v>132.44300000000658</v>
      </c>
      <c r="I61" s="140">
        <f>I62-SUM(I39:I60)</f>
        <v>72.094999999993888</v>
      </c>
      <c r="J61" s="247">
        <f t="shared" si="14"/>
        <v>3.2267268280204656E-3</v>
      </c>
      <c r="K61" s="215">
        <f t="shared" si="15"/>
        <v>1.6588430647024703E-3</v>
      </c>
      <c r="L61" s="52">
        <f t="shared" ref="L61" si="32">(I61-H61)/H61</f>
        <v>-0.45565262037261078</v>
      </c>
      <c r="N61" s="27">
        <f t="shared" si="16"/>
        <v>8.9265350138166575</v>
      </c>
      <c r="O61" s="152">
        <f t="shared" si="17"/>
        <v>7.1501537240882911</v>
      </c>
      <c r="P61" s="52">
        <f t="shared" ref="P61" si="33">(O61-N61)/N61</f>
        <v>-0.19900009208263345</v>
      </c>
    </row>
    <row r="62" spans="1:16" ht="26.25" customHeight="1" thickBot="1" x14ac:dyDescent="0.3">
      <c r="A62" s="12" t="s">
        <v>18</v>
      </c>
      <c r="B62" s="17">
        <v>92665.900000000009</v>
      </c>
      <c r="C62" s="145">
        <v>95443.969999999987</v>
      </c>
      <c r="D62" s="253">
        <f>SUM(D39:D61)</f>
        <v>0.99999999999999978</v>
      </c>
      <c r="E62" s="254">
        <f>SUM(E39:E61)</f>
        <v>1</v>
      </c>
      <c r="F62" s="57">
        <f t="shared" si="18"/>
        <v>2.9979420693048656E-2</v>
      </c>
      <c r="G62" s="1"/>
      <c r="H62" s="17">
        <v>41045.619000000006</v>
      </c>
      <c r="I62" s="145">
        <v>43461.012999999992</v>
      </c>
      <c r="J62" s="253">
        <f>SUM(J39:J61)</f>
        <v>0.99999999999999989</v>
      </c>
      <c r="K62" s="254">
        <f>SUM(K39:K61)</f>
        <v>0.99999999999999989</v>
      </c>
      <c r="L62" s="57">
        <f t="shared" si="19"/>
        <v>5.8846572639091772E-2</v>
      </c>
      <c r="M62" s="1"/>
      <c r="N62" s="29">
        <f t="shared" si="16"/>
        <v>4.4294199916042478</v>
      </c>
      <c r="O62" s="146">
        <f t="shared" si="17"/>
        <v>4.5535629961746142</v>
      </c>
      <c r="P62" s="57">
        <f t="shared" si="8"/>
        <v>2.8026921088014571E-2</v>
      </c>
    </row>
    <row r="64" spans="1:16" ht="15.75" thickBot="1" x14ac:dyDescent="0.3"/>
    <row r="65" spans="1:16" x14ac:dyDescent="0.25">
      <c r="A65" s="365" t="s">
        <v>15</v>
      </c>
      <c r="B65" s="353" t="s">
        <v>1</v>
      </c>
      <c r="C65" s="351"/>
      <c r="D65" s="353" t="s">
        <v>104</v>
      </c>
      <c r="E65" s="351"/>
      <c r="F65" s="130" t="s">
        <v>0</v>
      </c>
      <c r="H65" s="363" t="s">
        <v>19</v>
      </c>
      <c r="I65" s="364"/>
      <c r="J65" s="353" t="s">
        <v>104</v>
      </c>
      <c r="K65" s="354"/>
      <c r="L65" s="130" t="s">
        <v>0</v>
      </c>
      <c r="N65" s="361" t="s">
        <v>22</v>
      </c>
      <c r="O65" s="351"/>
      <c r="P65" s="130" t="s">
        <v>0</v>
      </c>
    </row>
    <row r="66" spans="1:16" x14ac:dyDescent="0.25">
      <c r="A66" s="366"/>
      <c r="B66" s="356" t="str">
        <f>B5</f>
        <v>jan-mar</v>
      </c>
      <c r="C66" s="358"/>
      <c r="D66" s="356" t="str">
        <f>B5</f>
        <v>jan-mar</v>
      </c>
      <c r="E66" s="358"/>
      <c r="F66" s="131" t="str">
        <f>F37</f>
        <v>2024/2023</v>
      </c>
      <c r="H66" s="359" t="str">
        <f>B5</f>
        <v>jan-mar</v>
      </c>
      <c r="I66" s="358"/>
      <c r="J66" s="356" t="str">
        <f>B5</f>
        <v>jan-mar</v>
      </c>
      <c r="K66" s="357"/>
      <c r="L66" s="131" t="str">
        <f>L37</f>
        <v>2024/2023</v>
      </c>
      <c r="N66" s="359" t="str">
        <f>B5</f>
        <v>jan-mar</v>
      </c>
      <c r="O66" s="357"/>
      <c r="P66" s="131" t="str">
        <f>P37</f>
        <v>2024/2023</v>
      </c>
    </row>
    <row r="67" spans="1:16" ht="19.5" customHeight="1" thickBot="1" x14ac:dyDescent="0.3">
      <c r="A67" s="367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06" t="s">
        <v>165</v>
      </c>
      <c r="B68">
        <v>7488.4400000000005</v>
      </c>
      <c r="C68" s="309">
        <v>6869.03</v>
      </c>
      <c r="D68" s="247">
        <f>B68/$B$96</f>
        <v>0.29863857842351388</v>
      </c>
      <c r="E68" s="246">
        <f>C68/$C$96</f>
        <v>0.28612708335763193</v>
      </c>
      <c r="F68" s="61">
        <f t="shared" ref="F68:F94" si="34">(C68-B68)/B68</f>
        <v>-8.271549214522661E-2</v>
      </c>
      <c r="H68" s="19">
        <v>7629.5230000000001</v>
      </c>
      <c r="I68" s="147">
        <v>7132.8879999999999</v>
      </c>
      <c r="J68" s="245">
        <f>H68/$H$96</f>
        <v>0.37018319342800787</v>
      </c>
      <c r="K68" s="246">
        <f>I68/$I$96</f>
        <v>0.35757920142733146</v>
      </c>
      <c r="L68" s="61">
        <f t="shared" ref="L68:L82" si="35">(I68-H68)/H68</f>
        <v>-6.5093846627108959E-2</v>
      </c>
      <c r="N68" s="41">
        <f t="shared" ref="N68:N96" si="36">(H68/B68)*10</f>
        <v>10.188401055493534</v>
      </c>
      <c r="O68" s="149">
        <f t="shared" ref="O68:O96" si="37">(I68/C68)*10</f>
        <v>10.384127016478308</v>
      </c>
      <c r="P68" s="61">
        <f t="shared" si="8"/>
        <v>1.9210665139574524E-2</v>
      </c>
    </row>
    <row r="69" spans="1:16" ht="20.100000000000001" customHeight="1" x14ac:dyDescent="0.25">
      <c r="A69" s="307" t="s">
        <v>167</v>
      </c>
      <c r="B69">
        <v>6889.69</v>
      </c>
      <c r="C69" s="310">
        <v>6054.6</v>
      </c>
      <c r="D69" s="247">
        <f t="shared" ref="D69:D95" si="38">B69/$B$96</f>
        <v>0.27476046110788083</v>
      </c>
      <c r="E69" s="215">
        <f t="shared" ref="E69:E95" si="39">C69/$C$96</f>
        <v>0.25220228167545033</v>
      </c>
      <c r="F69" s="52">
        <f t="shared" si="34"/>
        <v>-0.12120864654287773</v>
      </c>
      <c r="H69" s="19">
        <v>3788.7579999999998</v>
      </c>
      <c r="I69" s="140">
        <v>3335.826</v>
      </c>
      <c r="J69" s="214">
        <f t="shared" ref="J69:J96" si="40">H69/$H$96</f>
        <v>0.18382991119705808</v>
      </c>
      <c r="K69" s="215">
        <f t="shared" ref="K69:K96" si="41">I69/$I$96</f>
        <v>0.16722847704611785</v>
      </c>
      <c r="L69" s="52">
        <f t="shared" si="35"/>
        <v>-0.1195462998692447</v>
      </c>
      <c r="N69" s="40">
        <f t="shared" si="36"/>
        <v>5.499170499688665</v>
      </c>
      <c r="O69" s="143">
        <f t="shared" si="37"/>
        <v>5.5095728867307505</v>
      </c>
      <c r="P69" s="52">
        <f t="shared" si="8"/>
        <v>1.8916283906226302E-3</v>
      </c>
    </row>
    <row r="70" spans="1:16" ht="20.100000000000001" customHeight="1" x14ac:dyDescent="0.25">
      <c r="A70" s="307" t="s">
        <v>168</v>
      </c>
      <c r="B70">
        <v>2161.81</v>
      </c>
      <c r="C70" s="310">
        <v>1993.0800000000002</v>
      </c>
      <c r="D70" s="247">
        <f t="shared" si="38"/>
        <v>8.6212864791830671E-2</v>
      </c>
      <c r="E70" s="215">
        <f t="shared" si="39"/>
        <v>8.3021062260381612E-2</v>
      </c>
      <c r="F70" s="52">
        <f t="shared" si="34"/>
        <v>-7.8050337448711871E-2</v>
      </c>
      <c r="H70" s="19">
        <v>1864.6129999999998</v>
      </c>
      <c r="I70" s="140">
        <v>1781.0149999999999</v>
      </c>
      <c r="J70" s="214">
        <f t="shared" si="40"/>
        <v>9.0470714204200969E-2</v>
      </c>
      <c r="K70" s="215">
        <f t="shared" si="41"/>
        <v>8.9284161118203267E-2</v>
      </c>
      <c r="L70" s="52">
        <f t="shared" si="35"/>
        <v>-4.4833968228259677E-2</v>
      </c>
      <c r="N70" s="40">
        <f t="shared" si="36"/>
        <v>8.6252399609586412</v>
      </c>
      <c r="O70" s="143">
        <f t="shared" si="37"/>
        <v>8.9359935376402344</v>
      </c>
      <c r="P70" s="52">
        <f t="shared" si="8"/>
        <v>3.6028397828720221E-2</v>
      </c>
    </row>
    <row r="71" spans="1:16" ht="20.100000000000001" customHeight="1" x14ac:dyDescent="0.25">
      <c r="A71" s="307" t="s">
        <v>182</v>
      </c>
      <c r="B71">
        <v>447.18999999999994</v>
      </c>
      <c r="C71" s="310">
        <v>437.04</v>
      </c>
      <c r="D71" s="247">
        <f t="shared" si="38"/>
        <v>1.7833912788940174E-2</v>
      </c>
      <c r="E71" s="215">
        <f t="shared" si="39"/>
        <v>1.8204750963472204E-2</v>
      </c>
      <c r="F71" s="52">
        <f t="shared" si="34"/>
        <v>-2.2697287506428861E-2</v>
      </c>
      <c r="H71" s="19">
        <v>1264.463</v>
      </c>
      <c r="I71" s="140">
        <v>1311.8789999999999</v>
      </c>
      <c r="J71" s="214">
        <f t="shared" si="40"/>
        <v>6.1351535516907037E-2</v>
      </c>
      <c r="K71" s="215">
        <f t="shared" si="41"/>
        <v>6.576587844773199E-2</v>
      </c>
      <c r="L71" s="52">
        <f t="shared" si="35"/>
        <v>3.7498922467482196E-2</v>
      </c>
      <c r="N71" s="40">
        <f t="shared" si="36"/>
        <v>28.275744090878597</v>
      </c>
      <c r="O71" s="143">
        <f t="shared" si="37"/>
        <v>30.017366831411309</v>
      </c>
      <c r="P71" s="52">
        <f t="shared" si="8"/>
        <v>6.1594231965571435E-2</v>
      </c>
    </row>
    <row r="72" spans="1:16" ht="20.100000000000001" customHeight="1" x14ac:dyDescent="0.25">
      <c r="A72" s="307" t="s">
        <v>187</v>
      </c>
      <c r="B72">
        <v>1152.6500000000001</v>
      </c>
      <c r="C72" s="310">
        <v>1212.7199999999998</v>
      </c>
      <c r="D72" s="247">
        <f t="shared" si="38"/>
        <v>4.5967619079523007E-2</v>
      </c>
      <c r="E72" s="215">
        <f t="shared" si="39"/>
        <v>5.0515434716323464E-2</v>
      </c>
      <c r="F72" s="52">
        <f t="shared" si="34"/>
        <v>5.2114692230945822E-2</v>
      </c>
      <c r="H72" s="19">
        <v>1058.5590000000002</v>
      </c>
      <c r="I72" s="140">
        <v>1148.002</v>
      </c>
      <c r="J72" s="214">
        <f t="shared" si="40"/>
        <v>5.1361107509861191E-2</v>
      </c>
      <c r="K72" s="215">
        <f t="shared" si="41"/>
        <v>5.7550551529335574E-2</v>
      </c>
      <c r="L72" s="52">
        <f t="shared" si="35"/>
        <v>8.449505412546654E-2</v>
      </c>
      <c r="N72" s="40">
        <f t="shared" si="36"/>
        <v>9.1836984340432934</v>
      </c>
      <c r="O72" s="143">
        <f t="shared" si="37"/>
        <v>9.4663401279767818</v>
      </c>
      <c r="P72" s="52">
        <f t="shared" ref="P72:P76" si="42">(O72-N72)/N72</f>
        <v>3.0776456344184435E-2</v>
      </c>
    </row>
    <row r="73" spans="1:16" ht="20.100000000000001" customHeight="1" x14ac:dyDescent="0.25">
      <c r="A73" s="307" t="s">
        <v>174</v>
      </c>
      <c r="B73">
        <v>1873.0300000000002</v>
      </c>
      <c r="C73" s="310">
        <v>1780.8000000000002</v>
      </c>
      <c r="D73" s="247">
        <f t="shared" si="38"/>
        <v>7.4696334155657823E-2</v>
      </c>
      <c r="E73" s="215">
        <f t="shared" si="39"/>
        <v>7.417861183358801E-2</v>
      </c>
      <c r="F73" s="52">
        <f t="shared" si="34"/>
        <v>-4.9241069283460497E-2</v>
      </c>
      <c r="H73" s="19">
        <v>1094.83</v>
      </c>
      <c r="I73" s="140">
        <v>1118.4870000000001</v>
      </c>
      <c r="J73" s="214">
        <f t="shared" si="40"/>
        <v>5.3120970427743101E-2</v>
      </c>
      <c r="K73" s="215">
        <f t="shared" si="41"/>
        <v>5.6070933437739626E-2</v>
      </c>
      <c r="L73" s="52">
        <f t="shared" si="35"/>
        <v>2.1607920864426582E-2</v>
      </c>
      <c r="N73" s="40">
        <f t="shared" si="36"/>
        <v>5.8452347266194336</v>
      </c>
      <c r="O73" s="143">
        <f t="shared" si="37"/>
        <v>6.2808119946091647</v>
      </c>
      <c r="P73" s="52">
        <f t="shared" si="42"/>
        <v>7.4518353558342978E-2</v>
      </c>
    </row>
    <row r="74" spans="1:16" ht="20.100000000000001" customHeight="1" x14ac:dyDescent="0.25">
      <c r="A74" s="307" t="s">
        <v>166</v>
      </c>
      <c r="B74">
        <v>751.41000000000008</v>
      </c>
      <c r="C74" s="310">
        <v>1489.6799999999998</v>
      </c>
      <c r="D74" s="247">
        <f t="shared" si="38"/>
        <v>2.9966189782279433E-2</v>
      </c>
      <c r="E74" s="215">
        <f t="shared" si="39"/>
        <v>6.2052108308770976E-2</v>
      </c>
      <c r="F74" s="52">
        <f t="shared" si="34"/>
        <v>0.98251287579350777</v>
      </c>
      <c r="H74" s="19">
        <v>363.43299999999999</v>
      </c>
      <c r="I74" s="140">
        <v>776.39300000000003</v>
      </c>
      <c r="J74" s="214">
        <f t="shared" si="40"/>
        <v>1.7633709019177369E-2</v>
      </c>
      <c r="K74" s="215">
        <f t="shared" si="41"/>
        <v>3.8921400270657575E-2</v>
      </c>
      <c r="L74" s="52">
        <f t="shared" si="35"/>
        <v>1.1362754620521527</v>
      </c>
      <c r="N74" s="40">
        <f t="shared" si="36"/>
        <v>4.8366803742297808</v>
      </c>
      <c r="O74" s="143">
        <f t="shared" si="37"/>
        <v>5.2118105901938687</v>
      </c>
      <c r="P74" s="52">
        <f t="shared" si="42"/>
        <v>7.7559438900038066E-2</v>
      </c>
    </row>
    <row r="75" spans="1:16" ht="20.100000000000001" customHeight="1" x14ac:dyDescent="0.25">
      <c r="A75" s="307" t="s">
        <v>205</v>
      </c>
      <c r="B75">
        <v>249.43</v>
      </c>
      <c r="C75" s="310">
        <v>211.99</v>
      </c>
      <c r="D75" s="247">
        <f t="shared" si="38"/>
        <v>9.9472547841976521E-3</v>
      </c>
      <c r="E75" s="215">
        <f t="shared" si="39"/>
        <v>8.8303705764837832E-3</v>
      </c>
      <c r="F75" s="52">
        <f t="shared" si="34"/>
        <v>-0.15010223309144849</v>
      </c>
      <c r="H75" s="19">
        <v>434.23099999999999</v>
      </c>
      <c r="I75" s="140">
        <v>355.30399999999997</v>
      </c>
      <c r="J75" s="214">
        <f t="shared" si="40"/>
        <v>2.1068816263538008E-2</v>
      </c>
      <c r="K75" s="215">
        <f t="shared" si="41"/>
        <v>1.7811764405096023E-2</v>
      </c>
      <c r="L75" s="52">
        <f t="shared" si="35"/>
        <v>-0.18176270234045938</v>
      </c>
      <c r="N75" s="40">
        <f t="shared" si="36"/>
        <v>17.408932365794008</v>
      </c>
      <c r="O75" s="143">
        <f t="shared" si="37"/>
        <v>16.76041322703901</v>
      </c>
      <c r="P75" s="52">
        <f t="shared" si="42"/>
        <v>-3.7252091347614376E-2</v>
      </c>
    </row>
    <row r="76" spans="1:16" ht="20.100000000000001" customHeight="1" x14ac:dyDescent="0.25">
      <c r="A76" s="307" t="s">
        <v>181</v>
      </c>
      <c r="B76">
        <v>292.78000000000003</v>
      </c>
      <c r="C76" s="310">
        <v>354.12</v>
      </c>
      <c r="D76" s="247">
        <f t="shared" si="38"/>
        <v>1.167605041782219E-2</v>
      </c>
      <c r="E76" s="215">
        <f t="shared" si="39"/>
        <v>1.47507468679864E-2</v>
      </c>
      <c r="F76" s="52">
        <f t="shared" si="34"/>
        <v>0.20950884623266605</v>
      </c>
      <c r="H76" s="19">
        <v>265.44400000000002</v>
      </c>
      <c r="I76" s="140">
        <v>304.36700000000002</v>
      </c>
      <c r="J76" s="214">
        <f t="shared" si="40"/>
        <v>1.2879298954378161E-2</v>
      </c>
      <c r="K76" s="215">
        <f t="shared" si="41"/>
        <v>1.5258238850916012E-2</v>
      </c>
      <c r="L76" s="52">
        <f t="shared" si="35"/>
        <v>0.14663356489504378</v>
      </c>
      <c r="N76" s="40">
        <f t="shared" si="36"/>
        <v>9.066329667327004</v>
      </c>
      <c r="O76" s="143">
        <f t="shared" si="37"/>
        <v>8.5950242855529204</v>
      </c>
      <c r="P76" s="52">
        <f t="shared" si="42"/>
        <v>-5.1984143426039457E-2</v>
      </c>
    </row>
    <row r="77" spans="1:16" ht="20.100000000000001" customHeight="1" x14ac:dyDescent="0.25">
      <c r="A77" s="307" t="s">
        <v>185</v>
      </c>
      <c r="B77">
        <v>218.21</v>
      </c>
      <c r="C77" s="310">
        <v>384.29</v>
      </c>
      <c r="D77" s="247">
        <f t="shared" si="38"/>
        <v>8.7022028884246871E-3</v>
      </c>
      <c r="E77" s="215">
        <f t="shared" si="39"/>
        <v>1.6007467846770852E-2</v>
      </c>
      <c r="F77" s="52">
        <f t="shared" si="34"/>
        <v>0.7611016910315751</v>
      </c>
      <c r="H77" s="19">
        <v>125.20099999999999</v>
      </c>
      <c r="I77" s="140">
        <v>285.50700000000001</v>
      </c>
      <c r="J77" s="214">
        <f t="shared" si="40"/>
        <v>6.0747318017627065E-3</v>
      </c>
      <c r="K77" s="215">
        <f t="shared" si="41"/>
        <v>1.4312767151525879E-2</v>
      </c>
      <c r="L77" s="52">
        <f t="shared" si="35"/>
        <v>1.2803891342720906</v>
      </c>
      <c r="N77" s="40">
        <f t="shared" ref="N77:N78" si="43">(H77/B77)*10</f>
        <v>5.7376380550845507</v>
      </c>
      <c r="O77" s="143">
        <f t="shared" ref="O77:O78" si="44">(I77/C77)*10</f>
        <v>7.4294673293606381</v>
      </c>
      <c r="P77" s="52">
        <f t="shared" ref="P77:P78" si="45">(O77-N77)/N77</f>
        <v>0.294865109655502</v>
      </c>
    </row>
    <row r="78" spans="1:16" ht="20.100000000000001" customHeight="1" x14ac:dyDescent="0.25">
      <c r="A78" s="307" t="s">
        <v>211</v>
      </c>
      <c r="B78">
        <v>597.18000000000006</v>
      </c>
      <c r="C78" s="310">
        <v>237.43</v>
      </c>
      <c r="D78" s="247">
        <f t="shared" si="38"/>
        <v>2.3815505801335662E-2</v>
      </c>
      <c r="E78" s="215">
        <f t="shared" si="39"/>
        <v>9.890065031249326E-3</v>
      </c>
      <c r="F78" s="52">
        <f t="shared" si="34"/>
        <v>-0.60241468234033291</v>
      </c>
      <c r="H78" s="19">
        <v>565.18299999999999</v>
      </c>
      <c r="I78" s="140">
        <v>265.18799999999999</v>
      </c>
      <c r="J78" s="214">
        <f t="shared" si="40"/>
        <v>2.7422585633626345E-2</v>
      </c>
      <c r="K78" s="215">
        <f t="shared" si="41"/>
        <v>1.3294154242729056E-2</v>
      </c>
      <c r="L78" s="52">
        <f t="shared" si="35"/>
        <v>-0.53079268130853197</v>
      </c>
      <c r="N78" s="40">
        <f t="shared" si="43"/>
        <v>9.4641983991426351</v>
      </c>
      <c r="O78" s="143">
        <f t="shared" si="44"/>
        <v>11.169102472307626</v>
      </c>
      <c r="P78" s="52">
        <f t="shared" si="45"/>
        <v>0.18014246968020442</v>
      </c>
    </row>
    <row r="79" spans="1:16" ht="20.100000000000001" customHeight="1" x14ac:dyDescent="0.25">
      <c r="A79" s="307" t="s">
        <v>200</v>
      </c>
      <c r="B79">
        <v>350.41999999999996</v>
      </c>
      <c r="C79" s="310">
        <v>448.76000000000005</v>
      </c>
      <c r="D79" s="247">
        <f t="shared" si="38"/>
        <v>1.3974730471388931E-2</v>
      </c>
      <c r="E79" s="215">
        <f t="shared" si="39"/>
        <v>1.8692943534614193E-2</v>
      </c>
      <c r="F79" s="52">
        <f t="shared" si="34"/>
        <v>0.2806346669710636</v>
      </c>
      <c r="H79" s="19">
        <v>190.76</v>
      </c>
      <c r="I79" s="140">
        <v>228.59800000000001</v>
      </c>
      <c r="J79" s="214">
        <f t="shared" si="40"/>
        <v>9.2556436330720523E-3</v>
      </c>
      <c r="K79" s="215">
        <f t="shared" si="41"/>
        <v>1.1459858936224027E-2</v>
      </c>
      <c r="L79" s="52">
        <f t="shared" ref="L79:L80" si="46">(I79-H79)/H79</f>
        <v>0.19835395261061031</v>
      </c>
      <c r="N79" s="40">
        <f t="shared" ref="N79:N80" si="47">(H79/B79)*10</f>
        <v>5.4437532104331954</v>
      </c>
      <c r="O79" s="143">
        <f t="shared" ref="O79:O80" si="48">(I79/C79)*10</f>
        <v>5.0939923344326585</v>
      </c>
      <c r="P79" s="52">
        <f t="shared" ref="P79:P80" si="49">(O79-N79)/N79</f>
        <v>-6.4249950811547551E-2</v>
      </c>
    </row>
    <row r="80" spans="1:16" ht="20.100000000000001" customHeight="1" x14ac:dyDescent="0.25">
      <c r="A80" s="307" t="s">
        <v>186</v>
      </c>
      <c r="B80">
        <v>454.26</v>
      </c>
      <c r="C80" s="310">
        <v>181.54999999999998</v>
      </c>
      <c r="D80" s="247">
        <f t="shared" si="38"/>
        <v>1.8115864003005352E-2</v>
      </c>
      <c r="E80" s="215">
        <f t="shared" si="39"/>
        <v>7.5624028405143198E-3</v>
      </c>
      <c r="F80" s="52">
        <f t="shared" si="34"/>
        <v>-0.60033901290010139</v>
      </c>
      <c r="H80" s="19">
        <v>303.721</v>
      </c>
      <c r="I80" s="140">
        <v>193.99600000000001</v>
      </c>
      <c r="J80" s="214">
        <f t="shared" si="40"/>
        <v>1.4736492660307595E-2</v>
      </c>
      <c r="K80" s="215">
        <f t="shared" si="41"/>
        <v>9.7252241672793113E-3</v>
      </c>
      <c r="L80" s="52">
        <f t="shared" si="46"/>
        <v>-0.36126905943283472</v>
      </c>
      <c r="N80" s="40">
        <f t="shared" si="47"/>
        <v>6.6860608462114213</v>
      </c>
      <c r="O80" s="143">
        <f t="shared" si="48"/>
        <v>10.685541173230517</v>
      </c>
      <c r="P80" s="52">
        <f t="shared" si="49"/>
        <v>0.59818186208780233</v>
      </c>
    </row>
    <row r="81" spans="1:16" ht="20.100000000000001" customHeight="1" x14ac:dyDescent="0.25">
      <c r="A81" s="307" t="s">
        <v>173</v>
      </c>
      <c r="B81">
        <v>94.060000000000016</v>
      </c>
      <c r="C81" s="310">
        <v>337.15</v>
      </c>
      <c r="D81" s="247">
        <f t="shared" si="38"/>
        <v>3.7511076654838283E-3</v>
      </c>
      <c r="E81" s="215">
        <f t="shared" si="39"/>
        <v>1.4043867351580296E-2</v>
      </c>
      <c r="F81" s="52">
        <f t="shared" si="34"/>
        <v>2.5844142036997653</v>
      </c>
      <c r="H81" s="19">
        <v>34.694000000000003</v>
      </c>
      <c r="I81" s="140">
        <v>179.11799999999999</v>
      </c>
      <c r="J81" s="214">
        <f t="shared" si="40"/>
        <v>1.6833471388435824E-3</v>
      </c>
      <c r="K81" s="215">
        <f t="shared" si="41"/>
        <v>8.9793743293404803E-3</v>
      </c>
      <c r="L81" s="52">
        <f t="shared" si="35"/>
        <v>4.1627947195480477</v>
      </c>
      <c r="N81" s="40">
        <f t="shared" ref="N81" si="50">(H81/B81)*10</f>
        <v>3.6884967042313415</v>
      </c>
      <c r="O81" s="143">
        <f t="shared" ref="O81" si="51">(I81/C81)*10</f>
        <v>5.3127094764941418</v>
      </c>
      <c r="P81" s="52">
        <f t="shared" ref="P81" si="52">(O81-N81)/N81</f>
        <v>0.44034545846267081</v>
      </c>
    </row>
    <row r="82" spans="1:16" ht="20.100000000000001" customHeight="1" x14ac:dyDescent="0.25">
      <c r="A82" s="307" t="s">
        <v>202</v>
      </c>
      <c r="B82">
        <v>184.75</v>
      </c>
      <c r="C82" s="310">
        <v>160.33999999999997</v>
      </c>
      <c r="D82" s="247">
        <f t="shared" si="38"/>
        <v>7.3678199149281006E-3</v>
      </c>
      <c r="E82" s="215">
        <f t="shared" si="39"/>
        <v>6.6789075816472924E-3</v>
      </c>
      <c r="F82" s="52">
        <f t="shared" si="34"/>
        <v>-0.1321244925575103</v>
      </c>
      <c r="H82" s="19">
        <v>180.59699999999998</v>
      </c>
      <c r="I82" s="140">
        <v>168.59700000000001</v>
      </c>
      <c r="J82" s="214">
        <f t="shared" si="40"/>
        <v>8.7625365548433271E-3</v>
      </c>
      <c r="K82" s="215">
        <f t="shared" si="41"/>
        <v>8.4519454985195058E-3</v>
      </c>
      <c r="L82" s="52">
        <f t="shared" si="35"/>
        <v>-6.6446286483164016E-2</v>
      </c>
      <c r="N82" s="40">
        <f t="shared" ref="N82" si="53">(H82/B82)*10</f>
        <v>9.7752097428958038</v>
      </c>
      <c r="O82" s="143">
        <f t="shared" ref="O82" si="54">(I82/C82)*10</f>
        <v>10.514968192590748</v>
      </c>
      <c r="P82" s="52">
        <f t="shared" ref="P82" si="55">(O82-N82)/N82</f>
        <v>7.5676989972779732E-2</v>
      </c>
    </row>
    <row r="83" spans="1:16" ht="20.100000000000001" customHeight="1" x14ac:dyDescent="0.25">
      <c r="A83" s="307" t="s">
        <v>221</v>
      </c>
      <c r="B83">
        <v>77.489999999999995</v>
      </c>
      <c r="C83" s="310">
        <v>127.65999999999998</v>
      </c>
      <c r="D83" s="247">
        <f t="shared" si="38"/>
        <v>3.0902969700015073E-3</v>
      </c>
      <c r="E83" s="215">
        <f t="shared" si="39"/>
        <v>5.3176334156984743E-3</v>
      </c>
      <c r="F83" s="52">
        <f t="shared" si="34"/>
        <v>0.64743837914569613</v>
      </c>
      <c r="H83" s="19">
        <v>64.685000000000002</v>
      </c>
      <c r="I83" s="140">
        <v>80.74199999999999</v>
      </c>
      <c r="J83" s="214">
        <f t="shared" si="40"/>
        <v>3.1385054959386961E-3</v>
      </c>
      <c r="K83" s="215">
        <f t="shared" si="41"/>
        <v>4.0476816517581084E-3</v>
      </c>
      <c r="L83" s="52">
        <f t="shared" ref="L83:L94" si="56">(I83-H83)/H83</f>
        <v>0.24823374816418006</v>
      </c>
      <c r="N83" s="40">
        <f t="shared" ref="N83" si="57">(H83/B83)*10</f>
        <v>8.3475287133823723</v>
      </c>
      <c r="O83" s="143">
        <f t="shared" ref="O83" si="58">(I83/C83)*10</f>
        <v>6.3247689174369413</v>
      </c>
      <c r="P83" s="52">
        <f t="shared" ref="P83" si="59">(O83-N83)/N83</f>
        <v>-0.24231839930093754</v>
      </c>
    </row>
    <row r="84" spans="1:16" ht="20.100000000000001" customHeight="1" x14ac:dyDescent="0.25">
      <c r="A84" s="307" t="s">
        <v>212</v>
      </c>
      <c r="B84">
        <v>61.660000000000004</v>
      </c>
      <c r="C84" s="310">
        <v>77.42</v>
      </c>
      <c r="D84" s="247">
        <f t="shared" si="38"/>
        <v>2.4589974341243125E-3</v>
      </c>
      <c r="E84" s="215">
        <f t="shared" si="39"/>
        <v>3.2249034861614907E-3</v>
      </c>
      <c r="F84" s="52">
        <f t="shared" si="34"/>
        <v>0.25559519948102494</v>
      </c>
      <c r="H84" s="19">
        <v>50.524999999999999</v>
      </c>
      <c r="I84" s="140">
        <v>76.95</v>
      </c>
      <c r="J84" s="214">
        <f t="shared" si="40"/>
        <v>2.4514646391327606E-3</v>
      </c>
      <c r="K84" s="215">
        <f t="shared" si="41"/>
        <v>3.857584690777867E-3</v>
      </c>
      <c r="L84" s="52">
        <f t="shared" si="56"/>
        <v>0.52300841167738754</v>
      </c>
      <c r="N84" s="40">
        <f t="shared" ref="N84:N94" si="60">(H84/B84)*10</f>
        <v>8.1941290950373009</v>
      </c>
      <c r="O84" s="143">
        <f t="shared" ref="O84:O94" si="61">(I84/C84)*10</f>
        <v>9.9392921725652279</v>
      </c>
      <c r="P84" s="52">
        <f t="shared" ref="P84:P94" si="62">(O84-N84)/N84</f>
        <v>0.21297724959994455</v>
      </c>
    </row>
    <row r="85" spans="1:16" ht="20.100000000000001" customHeight="1" x14ac:dyDescent="0.25">
      <c r="A85" s="307" t="s">
        <v>198</v>
      </c>
      <c r="B85">
        <v>17.25</v>
      </c>
      <c r="C85" s="310">
        <v>59.62</v>
      </c>
      <c r="D85" s="247">
        <f t="shared" si="38"/>
        <v>6.8792905836270496E-4</v>
      </c>
      <c r="E85" s="215">
        <f t="shared" si="39"/>
        <v>2.4834506050755369E-3</v>
      </c>
      <c r="F85" s="52">
        <f t="shared" si="34"/>
        <v>2.4562318840579707</v>
      </c>
      <c r="H85" s="19">
        <v>17.57</v>
      </c>
      <c r="I85" s="140">
        <v>70.406000000000006</v>
      </c>
      <c r="J85" s="214">
        <f t="shared" si="40"/>
        <v>8.5249349251979433E-4</v>
      </c>
      <c r="K85" s="215">
        <f t="shared" si="41"/>
        <v>3.5295270661326382E-3</v>
      </c>
      <c r="L85" s="52">
        <f t="shared" si="56"/>
        <v>3.0071713147410359</v>
      </c>
      <c r="N85" s="40">
        <f t="shared" si="60"/>
        <v>10.185507246376812</v>
      </c>
      <c r="O85" s="143">
        <f t="shared" si="61"/>
        <v>11.809124454880916</v>
      </c>
      <c r="P85" s="52">
        <f t="shared" si="62"/>
        <v>0.15940464909900851</v>
      </c>
    </row>
    <row r="86" spans="1:16" ht="20.100000000000001" customHeight="1" x14ac:dyDescent="0.25">
      <c r="A86" s="307" t="s">
        <v>208</v>
      </c>
      <c r="B86">
        <v>2.13</v>
      </c>
      <c r="C86" s="310">
        <v>109.13</v>
      </c>
      <c r="D86" s="247">
        <f t="shared" si="38"/>
        <v>8.494428372826444E-5</v>
      </c>
      <c r="E86" s="215">
        <f t="shared" si="39"/>
        <v>4.5457726355567487E-3</v>
      </c>
      <c r="F86" s="52">
        <f t="shared" si="34"/>
        <v>50.23474178403756</v>
      </c>
      <c r="H86" s="19">
        <v>2.6509999999999998</v>
      </c>
      <c r="I86" s="140">
        <v>65.555999999999997</v>
      </c>
      <c r="J86" s="214">
        <f t="shared" si="40"/>
        <v>1.2862608131303214E-4</v>
      </c>
      <c r="K86" s="215">
        <f t="shared" si="41"/>
        <v>3.2863914488451438E-3</v>
      </c>
      <c r="L86" s="52">
        <f t="shared" si="56"/>
        <v>23.728781591852133</v>
      </c>
      <c r="N86" s="40">
        <f t="shared" si="60"/>
        <v>12.446009389671362</v>
      </c>
      <c r="O86" s="143">
        <f t="shared" si="61"/>
        <v>6.0071474388344184</v>
      </c>
      <c r="P86" s="52">
        <f t="shared" si="62"/>
        <v>-0.51734349133469215</v>
      </c>
    </row>
    <row r="87" spans="1:16" ht="20.100000000000001" customHeight="1" x14ac:dyDescent="0.25">
      <c r="A87" s="307" t="s">
        <v>210</v>
      </c>
      <c r="B87">
        <v>92.57</v>
      </c>
      <c r="C87" s="310">
        <v>78.929999999999993</v>
      </c>
      <c r="D87" s="247">
        <f t="shared" si="38"/>
        <v>3.6916865468194547E-3</v>
      </c>
      <c r="E87" s="215">
        <f t="shared" si="39"/>
        <v>3.2878020170850741E-3</v>
      </c>
      <c r="F87" s="52">
        <f t="shared" si="34"/>
        <v>-0.14734795290050773</v>
      </c>
      <c r="H87" s="19">
        <v>64.492000000000004</v>
      </c>
      <c r="I87" s="140">
        <v>62.192999999999998</v>
      </c>
      <c r="J87" s="214">
        <f t="shared" si="40"/>
        <v>3.129141167876299E-3</v>
      </c>
      <c r="K87" s="215">
        <f t="shared" si="41"/>
        <v>3.1178007105074445E-3</v>
      </c>
      <c r="L87" s="52">
        <f t="shared" si="56"/>
        <v>-3.5647832289276288E-2</v>
      </c>
      <c r="N87" s="40">
        <f t="shared" si="60"/>
        <v>6.9668359079615438</v>
      </c>
      <c r="O87" s="143">
        <f t="shared" si="61"/>
        <v>7.8795134929684538</v>
      </c>
      <c r="P87" s="52">
        <f t="shared" si="62"/>
        <v>0.13100316945371462</v>
      </c>
    </row>
    <row r="88" spans="1:16" ht="20.100000000000001" customHeight="1" x14ac:dyDescent="0.25">
      <c r="A88" s="307" t="s">
        <v>230</v>
      </c>
      <c r="B88">
        <v>282.89999999999998</v>
      </c>
      <c r="C88" s="310">
        <v>56.25</v>
      </c>
      <c r="D88" s="247">
        <f t="shared" si="38"/>
        <v>1.1282036557148361E-2</v>
      </c>
      <c r="E88" s="215">
        <f t="shared" si="39"/>
        <v>2.3430744135440953E-3</v>
      </c>
      <c r="F88" s="52">
        <f t="shared" si="34"/>
        <v>-0.80116648992576878</v>
      </c>
      <c r="H88" s="19">
        <v>250.93199999999999</v>
      </c>
      <c r="I88" s="140">
        <v>59.015999999999998</v>
      </c>
      <c r="J88" s="214">
        <f t="shared" si="40"/>
        <v>1.2175179115821116E-2</v>
      </c>
      <c r="K88" s="215">
        <f t="shared" si="41"/>
        <v>2.9585343484203582E-3</v>
      </c>
      <c r="L88" s="52">
        <f t="shared" si="56"/>
        <v>-0.76481277796375113</v>
      </c>
      <c r="N88" s="40">
        <f t="shared" si="60"/>
        <v>8.8699893955461295</v>
      </c>
      <c r="O88" s="143">
        <f t="shared" si="61"/>
        <v>10.491733333333332</v>
      </c>
      <c r="P88" s="52">
        <f t="shared" si="62"/>
        <v>0.18283493536097417</v>
      </c>
    </row>
    <row r="89" spans="1:16" ht="20.100000000000001" customHeight="1" x14ac:dyDescent="0.25">
      <c r="A89" s="307" t="s">
        <v>231</v>
      </c>
      <c r="B89">
        <v>118.55</v>
      </c>
      <c r="C89" s="310">
        <v>72.5</v>
      </c>
      <c r="D89" s="247">
        <f t="shared" si="38"/>
        <v>4.7277675286318066E-3</v>
      </c>
      <c r="E89" s="215">
        <f t="shared" si="39"/>
        <v>3.0199625774568338E-3</v>
      </c>
      <c r="F89" s="52">
        <f t="shared" si="34"/>
        <v>-0.38844369464361028</v>
      </c>
      <c r="H89" s="19">
        <v>115.327</v>
      </c>
      <c r="I89" s="140">
        <v>58.71</v>
      </c>
      <c r="J89" s="214">
        <f t="shared" si="40"/>
        <v>5.5956469557103192E-3</v>
      </c>
      <c r="K89" s="215">
        <f t="shared" si="41"/>
        <v>2.9431942455564464E-3</v>
      </c>
      <c r="L89" s="52">
        <f t="shared" si="56"/>
        <v>-0.49092580228394045</v>
      </c>
      <c r="N89" s="40">
        <f t="shared" si="60"/>
        <v>9.7281315900463934</v>
      </c>
      <c r="O89" s="143">
        <f t="shared" si="61"/>
        <v>8.0979310344827589</v>
      </c>
      <c r="P89" s="52">
        <f t="shared" si="62"/>
        <v>-0.16757591532084323</v>
      </c>
    </row>
    <row r="90" spans="1:16" ht="20.100000000000001" customHeight="1" x14ac:dyDescent="0.25">
      <c r="A90" s="307" t="s">
        <v>232</v>
      </c>
      <c r="C90" s="310">
        <v>80.28</v>
      </c>
      <c r="D90" s="247">
        <f t="shared" si="38"/>
        <v>0</v>
      </c>
      <c r="E90" s="215">
        <f t="shared" si="39"/>
        <v>3.3440358030101328E-3</v>
      </c>
      <c r="F90" s="52"/>
      <c r="H90" s="19"/>
      <c r="I90" s="140">
        <v>55.581000000000003</v>
      </c>
      <c r="J90" s="214">
        <f t="shared" si="40"/>
        <v>0</v>
      </c>
      <c r="K90" s="215">
        <f t="shared" si="41"/>
        <v>2.7863341741146798E-3</v>
      </c>
      <c r="L90" s="52"/>
      <c r="N90" s="40"/>
      <c r="O90" s="143">
        <f t="shared" si="61"/>
        <v>6.92339312406577</v>
      </c>
      <c r="P90" s="52"/>
    </row>
    <row r="91" spans="1:16" ht="20.100000000000001" customHeight="1" x14ac:dyDescent="0.25">
      <c r="A91" s="307" t="s">
        <v>233</v>
      </c>
      <c r="B91">
        <v>8.1</v>
      </c>
      <c r="C91" s="310">
        <v>46.440000000000005</v>
      </c>
      <c r="D91" s="247">
        <f t="shared" si="38"/>
        <v>3.2302755783987882E-4</v>
      </c>
      <c r="E91" s="215">
        <f t="shared" si="39"/>
        <v>1.9344422358220053E-3</v>
      </c>
      <c r="F91" s="52">
        <f t="shared" si="34"/>
        <v>4.7333333333333343</v>
      </c>
      <c r="H91" s="19">
        <v>6.665</v>
      </c>
      <c r="I91" s="140">
        <v>54.9</v>
      </c>
      <c r="J91" s="214">
        <f t="shared" si="40"/>
        <v>3.2338469707708759E-4</v>
      </c>
      <c r="K91" s="215">
        <f t="shared" si="41"/>
        <v>2.752194925584209E-3</v>
      </c>
      <c r="L91" s="52">
        <f t="shared" si="56"/>
        <v>7.237059264816204</v>
      </c>
      <c r="N91" s="40">
        <f t="shared" si="60"/>
        <v>8.2283950617283956</v>
      </c>
      <c r="O91" s="143">
        <f t="shared" si="61"/>
        <v>11.821705426356587</v>
      </c>
      <c r="P91" s="52">
        <f t="shared" si="62"/>
        <v>0.43669638339817479</v>
      </c>
    </row>
    <row r="92" spans="1:16" ht="20.100000000000001" customHeight="1" x14ac:dyDescent="0.25">
      <c r="A92" s="307" t="s">
        <v>206</v>
      </c>
      <c r="B92">
        <v>78.94</v>
      </c>
      <c r="C92" s="310">
        <v>75.13000000000001</v>
      </c>
      <c r="D92" s="247">
        <f t="shared" si="38"/>
        <v>3.148122890849387E-3</v>
      </c>
      <c r="E92" s="215">
        <f t="shared" si="39"/>
        <v>3.1295143233700962E-3</v>
      </c>
      <c r="F92" s="52">
        <f t="shared" si="34"/>
        <v>-4.8264504687103978E-2</v>
      </c>
      <c r="H92" s="19">
        <v>77.442000000000007</v>
      </c>
      <c r="I92" s="140">
        <v>53.430999999999997</v>
      </c>
      <c r="J92" s="214">
        <f t="shared" si="40"/>
        <v>3.7574730249128009E-3</v>
      </c>
      <c r="K92" s="215">
        <f t="shared" si="41"/>
        <v>2.678552405626409E-3</v>
      </c>
      <c r="L92" s="52">
        <f t="shared" si="56"/>
        <v>-0.31005139330079295</v>
      </c>
      <c r="N92" s="40">
        <f t="shared" si="60"/>
        <v>9.8102356219913869</v>
      </c>
      <c r="O92" s="143">
        <f t="shared" si="61"/>
        <v>7.1118062025821889</v>
      </c>
      <c r="P92" s="52">
        <f t="shared" si="62"/>
        <v>-0.27506265123339024</v>
      </c>
    </row>
    <row r="93" spans="1:16" ht="20.100000000000001" customHeight="1" x14ac:dyDescent="0.25">
      <c r="A93" s="307" t="s">
        <v>222</v>
      </c>
      <c r="B93">
        <v>29.43</v>
      </c>
      <c r="C93" s="310">
        <v>60.620000000000005</v>
      </c>
      <c r="D93" s="247">
        <f t="shared" si="38"/>
        <v>1.1736667934848931E-3</v>
      </c>
      <c r="E93" s="215">
        <f t="shared" si="39"/>
        <v>2.5251052613163212E-3</v>
      </c>
      <c r="F93" s="52">
        <f t="shared" si="34"/>
        <v>1.0598029221882435</v>
      </c>
      <c r="H93" s="19">
        <v>19.565999999999999</v>
      </c>
      <c r="I93" s="140">
        <v>52.054000000000002</v>
      </c>
      <c r="J93" s="214">
        <f t="shared" si="40"/>
        <v>9.4933908222209979E-4</v>
      </c>
      <c r="K93" s="215">
        <f t="shared" si="41"/>
        <v>2.6095219427388055E-3</v>
      </c>
      <c r="L93" s="52">
        <f t="shared" si="56"/>
        <v>1.6604313605233569</v>
      </c>
      <c r="N93" s="40">
        <f t="shared" si="60"/>
        <v>6.6483180428134556</v>
      </c>
      <c r="O93" s="143">
        <f t="shared" si="61"/>
        <v>8.5869350049488613</v>
      </c>
      <c r="P93" s="52">
        <f t="shared" si="62"/>
        <v>0.29159509964042213</v>
      </c>
    </row>
    <row r="94" spans="1:16" ht="20.100000000000001" customHeight="1" x14ac:dyDescent="0.25">
      <c r="A94" s="307" t="s">
        <v>234</v>
      </c>
      <c r="B94">
        <v>74.509999999999991</v>
      </c>
      <c r="C94" s="310">
        <v>97.63</v>
      </c>
      <c r="D94" s="247">
        <f t="shared" si="38"/>
        <v>2.9714547326727615E-3</v>
      </c>
      <c r="E94" s="215">
        <f t="shared" si="39"/>
        <v>4.0667440887877339E-3</v>
      </c>
      <c r="F94" s="52">
        <f t="shared" si="34"/>
        <v>0.31029392027915725</v>
      </c>
      <c r="H94" s="19">
        <v>37.602000000000004</v>
      </c>
      <c r="I94" s="140">
        <v>51.773000000000003</v>
      </c>
      <c r="J94" s="214">
        <f t="shared" si="40"/>
        <v>1.8244428176283044E-3</v>
      </c>
      <c r="K94" s="215">
        <f t="shared" ref="K94" si="63">I94/$I$96</f>
        <v>2.5954351162526643E-3</v>
      </c>
      <c r="L94" s="52">
        <f t="shared" si="56"/>
        <v>0.37686825168873989</v>
      </c>
      <c r="N94" s="40">
        <f t="shared" si="60"/>
        <v>5.0465709300765003</v>
      </c>
      <c r="O94" s="143">
        <f t="shared" si="61"/>
        <v>5.3029806411963545</v>
      </c>
      <c r="P94" s="52">
        <f t="shared" si="62"/>
        <v>5.080870053598302E-2</v>
      </c>
    </row>
    <row r="95" spans="1:16" ht="20.100000000000001" customHeight="1" thickBot="1" x14ac:dyDescent="0.3">
      <c r="A95" s="308" t="s">
        <v>17</v>
      </c>
      <c r="B95" s="119">
        <f>B96-SUM(B68:B94)</f>
        <v>1026.4200000000019</v>
      </c>
      <c r="C95" s="142">
        <f>C96-SUM(C68:C94)</f>
        <v>912.72999999999593</v>
      </c>
      <c r="D95" s="247">
        <f t="shared" si="38"/>
        <v>4.0933573570124573E-2</v>
      </c>
      <c r="E95" s="215">
        <f t="shared" si="39"/>
        <v>3.8019454390650534E-2</v>
      </c>
      <c r="F95" s="52">
        <f>(C95-B95)/B95</f>
        <v>-0.11076362502679776</v>
      </c>
      <c r="H95" s="19">
        <f>H96-SUM(H68:H94)</f>
        <v>738.66099999999278</v>
      </c>
      <c r="I95" s="142">
        <f>I96-SUM(I68:I94)</f>
        <v>621.23799999999756</v>
      </c>
      <c r="J95" s="214">
        <f t="shared" si="40"/>
        <v>3.5839709486520072E-2</v>
      </c>
      <c r="K95" s="215">
        <f t="shared" si="41"/>
        <v>3.1143316414937634E-2</v>
      </c>
      <c r="L95" s="52">
        <f>(I95-H95)/H95</f>
        <v>-0.15896737474971112</v>
      </c>
      <c r="N95" s="40">
        <f t="shared" si="36"/>
        <v>7.1964790241810501</v>
      </c>
      <c r="O95" s="143">
        <f t="shared" si="37"/>
        <v>6.8063720925136719</v>
      </c>
      <c r="P95" s="52">
        <f>(O95-N95)/N95</f>
        <v>-5.4208027336225283E-2</v>
      </c>
    </row>
    <row r="96" spans="1:16" ht="26.25" customHeight="1" thickBot="1" x14ac:dyDescent="0.3">
      <c r="A96" s="12" t="s">
        <v>18</v>
      </c>
      <c r="B96" s="17">
        <v>25075.26</v>
      </c>
      <c r="C96" s="145">
        <v>24006.919999999995</v>
      </c>
      <c r="D96" s="243">
        <f>SUM(D68:D95)</f>
        <v>1</v>
      </c>
      <c r="E96" s="244">
        <f>SUM(E68:E95)</f>
        <v>0.99999999999999989</v>
      </c>
      <c r="F96" s="57">
        <f>(C96-B96)/B96</f>
        <v>-4.2605340881809554E-2</v>
      </c>
      <c r="G96" s="1"/>
      <c r="H96" s="17">
        <v>20610.127999999997</v>
      </c>
      <c r="I96" s="145">
        <v>19947.714999999997</v>
      </c>
      <c r="J96" s="255">
        <f t="shared" si="40"/>
        <v>1</v>
      </c>
      <c r="K96" s="244">
        <f t="shared" si="41"/>
        <v>1</v>
      </c>
      <c r="L96" s="57">
        <f>(I96-H96)/H96</f>
        <v>-3.2140169144024754E-2</v>
      </c>
      <c r="M96" s="1"/>
      <c r="N96" s="37">
        <f t="shared" si="36"/>
        <v>8.2193077958114884</v>
      </c>
      <c r="O96" s="150">
        <f t="shared" si="37"/>
        <v>8.3091521111412874</v>
      </c>
      <c r="P96" s="57">
        <f>(O96-N96)/N96</f>
        <v>1.093088585581174E-2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31 J28:P31 F33:G33 J33:P33 D90:E90 D89:E89 D82:E83 D81:E81 D85:E88 D84:E84 D80:F80 D79:E79 D78:F78 D77:E7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142</v>
      </c>
    </row>
    <row r="2" spans="1:18" ht="15.75" thickBot="1" x14ac:dyDescent="0.3"/>
    <row r="3" spans="1:18" x14ac:dyDescent="0.25">
      <c r="A3" s="338" t="s">
        <v>16</v>
      </c>
      <c r="B3" s="326"/>
      <c r="C3" s="326"/>
      <c r="D3" s="353" t="s">
        <v>1</v>
      </c>
      <c r="E3" s="351"/>
      <c r="F3" s="353" t="s">
        <v>104</v>
      </c>
      <c r="G3" s="351"/>
      <c r="H3" s="130" t="s">
        <v>0</v>
      </c>
      <c r="J3" s="355" t="s">
        <v>19</v>
      </c>
      <c r="K3" s="351"/>
      <c r="L3" s="349" t="s">
        <v>104</v>
      </c>
      <c r="M3" s="350"/>
      <c r="N3" s="130" t="s">
        <v>0</v>
      </c>
      <c r="P3" s="361" t="s">
        <v>22</v>
      </c>
      <c r="Q3" s="351"/>
      <c r="R3" s="130" t="s">
        <v>0</v>
      </c>
    </row>
    <row r="4" spans="1:18" x14ac:dyDescent="0.25">
      <c r="A4" s="352"/>
      <c r="B4" s="327"/>
      <c r="C4" s="327"/>
      <c r="D4" s="356" t="s">
        <v>158</v>
      </c>
      <c r="E4" s="358"/>
      <c r="F4" s="356" t="str">
        <f>D4</f>
        <v>jan-mar</v>
      </c>
      <c r="G4" s="358"/>
      <c r="H4" s="131" t="s">
        <v>151</v>
      </c>
      <c r="J4" s="359" t="str">
        <f>D4</f>
        <v>jan-mar</v>
      </c>
      <c r="K4" s="358"/>
      <c r="L4" s="360" t="str">
        <f>D4</f>
        <v>jan-mar</v>
      </c>
      <c r="M4" s="348"/>
      <c r="N4" s="131" t="str">
        <f>H4</f>
        <v>2024/2023</v>
      </c>
      <c r="P4" s="359" t="str">
        <f>D4</f>
        <v>jan-mar</v>
      </c>
      <c r="Q4" s="357"/>
      <c r="R4" s="131" t="str">
        <f>N4</f>
        <v>2024/2023</v>
      </c>
    </row>
    <row r="5" spans="1:18" ht="19.5" customHeight="1" thickBot="1" x14ac:dyDescent="0.3">
      <c r="A5" s="339"/>
      <c r="B5" s="362"/>
      <c r="C5" s="362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2835.0400000000009</v>
      </c>
      <c r="E6" s="147">
        <v>2984.6600000000003</v>
      </c>
      <c r="F6" s="247">
        <f>D6/D8</f>
        <v>0.5858489006447346</v>
      </c>
      <c r="G6" s="246">
        <f>E6/E8</f>
        <v>0.50638697122342435</v>
      </c>
      <c r="H6" s="165">
        <f>(E6-D6)/D6</f>
        <v>5.2775269484733683E-2</v>
      </c>
      <c r="I6" s="1"/>
      <c r="J6" s="19">
        <v>1375.5279999999998</v>
      </c>
      <c r="K6" s="147">
        <v>1491.5400000000004</v>
      </c>
      <c r="L6" s="247">
        <f>J6/J8</f>
        <v>0.36581051108711726</v>
      </c>
      <c r="M6" s="246">
        <f>K6/K8</f>
        <v>0.40367599178758584</v>
      </c>
      <c r="N6" s="165">
        <f>(K6-J6)/J6</f>
        <v>8.4339977085163401E-2</v>
      </c>
      <c r="P6" s="27">
        <f t="shared" ref="P6:Q8" si="0">(J6/D6)*10</f>
        <v>4.8518821603927966</v>
      </c>
      <c r="Q6" s="152">
        <f t="shared" si="0"/>
        <v>4.9973531323500842</v>
      </c>
      <c r="R6" s="165">
        <f>(Q6-P6)/P6</f>
        <v>2.9982379445404866E-2</v>
      </c>
    </row>
    <row r="7" spans="1:18" ht="24" customHeight="1" thickBot="1" x14ac:dyDescent="0.3">
      <c r="A7" s="161" t="s">
        <v>21</v>
      </c>
      <c r="B7" s="1"/>
      <c r="C7" s="1"/>
      <c r="D7" s="117">
        <v>2004.1600000000005</v>
      </c>
      <c r="E7" s="140">
        <v>2909.37</v>
      </c>
      <c r="F7" s="247">
        <f>D7/D8</f>
        <v>0.41415109935526528</v>
      </c>
      <c r="G7" s="215">
        <f>E7/E8</f>
        <v>0.49361302877657554</v>
      </c>
      <c r="H7" s="55">
        <f t="shared" ref="H7:H8" si="1">(E7-D7)/D7</f>
        <v>0.45166553568577317</v>
      </c>
      <c r="J7" s="19">
        <v>2384.6919999999996</v>
      </c>
      <c r="K7" s="140">
        <v>2203.3540000000003</v>
      </c>
      <c r="L7" s="247">
        <f>J7/J8</f>
        <v>0.63418948891288274</v>
      </c>
      <c r="M7" s="215">
        <f>K7/K8</f>
        <v>0.59632400821241416</v>
      </c>
      <c r="N7" s="102">
        <f t="shared" ref="N7:N8" si="2">(K7-J7)/J7</f>
        <v>-7.6042524569210332E-2</v>
      </c>
      <c r="P7" s="27">
        <f t="shared" si="0"/>
        <v>11.898710681781887</v>
      </c>
      <c r="Q7" s="152">
        <f t="shared" si="0"/>
        <v>7.573302811261545</v>
      </c>
      <c r="R7" s="102">
        <f t="shared" ref="R7:R8" si="3">(Q7-P7)/P7</f>
        <v>-0.36351903884367681</v>
      </c>
    </row>
    <row r="8" spans="1:18" ht="26.25" customHeight="1" thickBot="1" x14ac:dyDescent="0.3">
      <c r="A8" s="12" t="s">
        <v>12</v>
      </c>
      <c r="B8" s="162"/>
      <c r="C8" s="162"/>
      <c r="D8" s="163">
        <v>4839.2000000000016</v>
      </c>
      <c r="E8" s="145">
        <v>5894.0300000000007</v>
      </c>
      <c r="F8" s="243">
        <f>SUM(F6:F7)</f>
        <v>0.99999999999999989</v>
      </c>
      <c r="G8" s="244">
        <f>SUM(G6:G7)</f>
        <v>0.99999999999999989</v>
      </c>
      <c r="H8" s="164">
        <f t="shared" si="1"/>
        <v>0.21797611175400866</v>
      </c>
      <c r="I8" s="1"/>
      <c r="J8" s="17">
        <v>3760.2199999999993</v>
      </c>
      <c r="K8" s="145">
        <v>3694.8940000000007</v>
      </c>
      <c r="L8" s="243">
        <f>SUM(L6:L7)</f>
        <v>1</v>
      </c>
      <c r="M8" s="244">
        <f>SUM(M6:M7)</f>
        <v>1</v>
      </c>
      <c r="N8" s="164">
        <f t="shared" si="2"/>
        <v>-1.7372919669593447E-2</v>
      </c>
      <c r="O8" s="1"/>
      <c r="P8" s="29">
        <f t="shared" si="0"/>
        <v>7.7703339394941278</v>
      </c>
      <c r="Q8" s="146">
        <f t="shared" si="0"/>
        <v>6.2688754553336175</v>
      </c>
      <c r="R8" s="164">
        <f t="shared" si="3"/>
        <v>-0.19322959551700553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topLeftCell="A75" workbookViewId="0">
      <selection activeCell="P18" sqref="P18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143</v>
      </c>
    </row>
    <row r="3" spans="1:16" ht="8.25" customHeight="1" thickBot="1" x14ac:dyDescent="0.3"/>
    <row r="4" spans="1:16" x14ac:dyDescent="0.25">
      <c r="A4" s="365" t="s">
        <v>3</v>
      </c>
      <c r="B4" s="353" t="s">
        <v>1</v>
      </c>
      <c r="C4" s="351"/>
      <c r="D4" s="353" t="s">
        <v>104</v>
      </c>
      <c r="E4" s="351"/>
      <c r="F4" s="130" t="s">
        <v>0</v>
      </c>
      <c r="H4" s="363" t="s">
        <v>19</v>
      </c>
      <c r="I4" s="364"/>
      <c r="J4" s="353" t="s">
        <v>104</v>
      </c>
      <c r="K4" s="354"/>
      <c r="L4" s="130" t="s">
        <v>0</v>
      </c>
      <c r="N4" s="361" t="s">
        <v>22</v>
      </c>
      <c r="O4" s="351"/>
      <c r="P4" s="130" t="s">
        <v>0</v>
      </c>
    </row>
    <row r="5" spans="1:16" x14ac:dyDescent="0.25">
      <c r="A5" s="366"/>
      <c r="B5" s="356" t="s">
        <v>158</v>
      </c>
      <c r="C5" s="358"/>
      <c r="D5" s="356" t="str">
        <f>B5</f>
        <v>jan-mar</v>
      </c>
      <c r="E5" s="358"/>
      <c r="F5" s="131" t="s">
        <v>151</v>
      </c>
      <c r="H5" s="359" t="str">
        <f>B5</f>
        <v>jan-mar</v>
      </c>
      <c r="I5" s="358"/>
      <c r="J5" s="356" t="str">
        <f>B5</f>
        <v>jan-mar</v>
      </c>
      <c r="K5" s="357"/>
      <c r="L5" s="131" t="str">
        <f>F5</f>
        <v>2024/2023</v>
      </c>
      <c r="N5" s="359" t="str">
        <f>B5</f>
        <v>jan-mar</v>
      </c>
      <c r="O5" s="357"/>
      <c r="P5" s="131" t="str">
        <f>L5</f>
        <v>2024/2023</v>
      </c>
    </row>
    <row r="6" spans="1:16" ht="19.5" customHeight="1" thickBot="1" x14ac:dyDescent="0.3">
      <c r="A6" s="367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164</v>
      </c>
      <c r="B7" s="39">
        <v>1548.6200000000001</v>
      </c>
      <c r="C7" s="147">
        <v>1595.68</v>
      </c>
      <c r="D7" s="247">
        <f>B7/$B$33</f>
        <v>0.32001570507521915</v>
      </c>
      <c r="E7" s="246">
        <f t="shared" ref="E7:E32" si="0">C7/$C$33</f>
        <v>0.27072817749485495</v>
      </c>
      <c r="F7" s="52">
        <f>(C7-B7)/B7</f>
        <v>3.038834575299295E-2</v>
      </c>
      <c r="H7" s="39">
        <v>540.64099999999996</v>
      </c>
      <c r="I7" s="147">
        <v>589.197</v>
      </c>
      <c r="J7" s="247">
        <f>H7/$H$33</f>
        <v>0.1437790873938227</v>
      </c>
      <c r="K7" s="246">
        <f>I7/$I$33</f>
        <v>0.15946249066955637</v>
      </c>
      <c r="L7" s="52">
        <f>(I7-H7)/H7</f>
        <v>8.9811908456813375E-2</v>
      </c>
      <c r="N7" s="27">
        <f t="shared" ref="N7:N33" si="1">(H7/B7)*10</f>
        <v>3.4911146698350786</v>
      </c>
      <c r="O7" s="151">
        <f t="shared" ref="O7:O32" si="2">(I7/C7)*10</f>
        <v>3.6924508673418228</v>
      </c>
      <c r="P7" s="61">
        <f>(O7-N7)/N7</f>
        <v>5.7671035341917157E-2</v>
      </c>
    </row>
    <row r="8" spans="1:16" ht="20.100000000000001" customHeight="1" x14ac:dyDescent="0.25">
      <c r="A8" s="8" t="s">
        <v>165</v>
      </c>
      <c r="B8" s="19">
        <v>675.37</v>
      </c>
      <c r="C8" s="140">
        <v>487.15</v>
      </c>
      <c r="D8" s="247">
        <f t="shared" ref="D8:D32" si="3">B8/$B$33</f>
        <v>0.13956232435113244</v>
      </c>
      <c r="E8" s="215">
        <f t="shared" si="0"/>
        <v>8.2651428648988876E-2</v>
      </c>
      <c r="F8" s="52">
        <f t="shared" ref="F8:F28" si="4">(C8-B8)/B8</f>
        <v>-0.27869168011608453</v>
      </c>
      <c r="H8" s="19">
        <v>1287.6190000000001</v>
      </c>
      <c r="I8" s="140">
        <v>475.57300000000004</v>
      </c>
      <c r="J8" s="247">
        <f t="shared" ref="J8:J32" si="5">H8/$H$33</f>
        <v>0.34243182579742681</v>
      </c>
      <c r="K8" s="215">
        <f t="shared" ref="K8:K32" si="6">I8/$I$33</f>
        <v>0.12871086423588873</v>
      </c>
      <c r="L8" s="52">
        <f t="shared" ref="L8:L33" si="7">(I8-H8)/H8</f>
        <v>-0.63065704995033467</v>
      </c>
      <c r="N8" s="27">
        <f t="shared" si="1"/>
        <v>19.065386380798675</v>
      </c>
      <c r="O8" s="152">
        <f t="shared" si="2"/>
        <v>9.7623524581751013</v>
      </c>
      <c r="P8" s="52">
        <f t="shared" ref="P8:P69" si="8">(O8-N8)/N8</f>
        <v>-0.48795412465351024</v>
      </c>
    </row>
    <row r="9" spans="1:16" ht="20.100000000000001" customHeight="1" x14ac:dyDescent="0.25">
      <c r="A9" s="8" t="s">
        <v>185</v>
      </c>
      <c r="B9" s="19">
        <v>525.41000000000008</v>
      </c>
      <c r="C9" s="140">
        <v>696.72</v>
      </c>
      <c r="D9" s="247">
        <f t="shared" si="3"/>
        <v>0.10857373119523893</v>
      </c>
      <c r="E9" s="215">
        <f t="shared" si="0"/>
        <v>0.11820774580380486</v>
      </c>
      <c r="F9" s="52">
        <f t="shared" si="4"/>
        <v>0.32605013227764967</v>
      </c>
      <c r="H9" s="19">
        <v>362.54</v>
      </c>
      <c r="I9" s="140">
        <v>409.233</v>
      </c>
      <c r="J9" s="247">
        <f t="shared" si="5"/>
        <v>9.6414571487838482E-2</v>
      </c>
      <c r="K9" s="215">
        <f t="shared" si="6"/>
        <v>0.11075635728656895</v>
      </c>
      <c r="L9" s="52">
        <f t="shared" si="7"/>
        <v>0.12879406410327132</v>
      </c>
      <c r="N9" s="27">
        <f t="shared" si="1"/>
        <v>6.9001351325631397</v>
      </c>
      <c r="O9" s="152">
        <f t="shared" si="2"/>
        <v>5.8737082328625556</v>
      </c>
      <c r="P9" s="52">
        <f t="shared" si="8"/>
        <v>-0.14875460842160423</v>
      </c>
    </row>
    <row r="10" spans="1:16" ht="20.100000000000001" customHeight="1" x14ac:dyDescent="0.25">
      <c r="A10" s="8" t="s">
        <v>167</v>
      </c>
      <c r="B10" s="19">
        <v>273.27999999999997</v>
      </c>
      <c r="C10" s="140">
        <v>578.66</v>
      </c>
      <c r="D10" s="247">
        <f t="shared" si="3"/>
        <v>5.6472144156058862E-2</v>
      </c>
      <c r="E10" s="215">
        <f t="shared" si="0"/>
        <v>9.8177308225441656E-2</v>
      </c>
      <c r="F10" s="52">
        <f t="shared" si="4"/>
        <v>1.1174619437939111</v>
      </c>
      <c r="H10" s="19">
        <v>290.49600000000004</v>
      </c>
      <c r="I10" s="140">
        <v>388.61200000000002</v>
      </c>
      <c r="J10" s="247">
        <f t="shared" si="5"/>
        <v>7.7255054225550651E-2</v>
      </c>
      <c r="K10" s="215">
        <f t="shared" si="6"/>
        <v>0.10517541233929847</v>
      </c>
      <c r="L10" s="52">
        <f t="shared" si="7"/>
        <v>0.33775335977087456</v>
      </c>
      <c r="N10" s="27">
        <f t="shared" si="1"/>
        <v>10.629976580796255</v>
      </c>
      <c r="O10" s="152">
        <f t="shared" si="2"/>
        <v>6.7157225313655697</v>
      </c>
      <c r="P10" s="52">
        <f t="shared" si="8"/>
        <v>-0.36822790903434727</v>
      </c>
    </row>
    <row r="11" spans="1:16" ht="20.100000000000001" customHeight="1" x14ac:dyDescent="0.25">
      <c r="A11" s="8" t="s">
        <v>169</v>
      </c>
      <c r="B11" s="19">
        <v>567.68000000000006</v>
      </c>
      <c r="C11" s="140">
        <v>426.86</v>
      </c>
      <c r="D11" s="247">
        <f t="shared" si="3"/>
        <v>0.11730864605719958</v>
      </c>
      <c r="E11" s="215">
        <f t="shared" si="0"/>
        <v>7.2422434225818316E-2</v>
      </c>
      <c r="F11" s="52">
        <f t="shared" si="4"/>
        <v>-0.24806228861330332</v>
      </c>
      <c r="H11" s="19">
        <v>258.47400000000005</v>
      </c>
      <c r="I11" s="140">
        <v>224.755</v>
      </c>
      <c r="J11" s="247">
        <f t="shared" si="5"/>
        <v>6.8739063139922674E-2</v>
      </c>
      <c r="K11" s="215">
        <f t="shared" si="6"/>
        <v>6.0828537977002842E-2</v>
      </c>
      <c r="L11" s="52">
        <f t="shared" si="7"/>
        <v>-0.1304541269141192</v>
      </c>
      <c r="N11" s="27">
        <f t="shared" si="1"/>
        <v>4.5531637542277341</v>
      </c>
      <c r="O11" s="152">
        <f t="shared" si="2"/>
        <v>5.2653094691467928</v>
      </c>
      <c r="P11" s="52">
        <f t="shared" si="8"/>
        <v>0.15640678731526234</v>
      </c>
    </row>
    <row r="12" spans="1:16" ht="20.100000000000001" customHeight="1" x14ac:dyDescent="0.25">
      <c r="A12" s="8" t="s">
        <v>182</v>
      </c>
      <c r="B12" s="19">
        <v>73.010000000000005</v>
      </c>
      <c r="C12" s="140">
        <v>71.25</v>
      </c>
      <c r="D12" s="247">
        <f t="shared" si="3"/>
        <v>1.5087204496611014E-2</v>
      </c>
      <c r="E12" s="215">
        <f t="shared" si="0"/>
        <v>1.2088503112471432E-2</v>
      </c>
      <c r="F12" s="52">
        <f t="shared" si="4"/>
        <v>-2.4106286810026092E-2</v>
      </c>
      <c r="H12" s="19">
        <v>164.68299999999999</v>
      </c>
      <c r="I12" s="140">
        <v>173.09</v>
      </c>
      <c r="J12" s="247">
        <f t="shared" si="5"/>
        <v>4.3796107674550958E-2</v>
      </c>
      <c r="K12" s="215">
        <f t="shared" si="6"/>
        <v>4.6845728185977716E-2</v>
      </c>
      <c r="L12" s="52">
        <f t="shared" si="7"/>
        <v>5.1049592246922945E-2</v>
      </c>
      <c r="N12" s="27">
        <f t="shared" si="1"/>
        <v>22.55622517463361</v>
      </c>
      <c r="O12" s="152">
        <f t="shared" si="2"/>
        <v>24.293333333333337</v>
      </c>
      <c r="P12" s="52">
        <f t="shared" si="8"/>
        <v>7.7012361122075157E-2</v>
      </c>
    </row>
    <row r="13" spans="1:16" ht="20.100000000000001" customHeight="1" x14ac:dyDescent="0.25">
      <c r="A13" s="8" t="s">
        <v>170</v>
      </c>
      <c r="B13" s="19">
        <v>48.06</v>
      </c>
      <c r="C13" s="140">
        <v>210.5</v>
      </c>
      <c r="D13" s="247">
        <f t="shared" si="3"/>
        <v>9.9313936187799667E-3</v>
      </c>
      <c r="E13" s="215">
        <f t="shared" si="0"/>
        <v>3.5714103932284018E-2</v>
      </c>
      <c r="F13" s="52">
        <f t="shared" si="4"/>
        <v>3.3799417394923013</v>
      </c>
      <c r="H13" s="19">
        <v>42.726999999999997</v>
      </c>
      <c r="I13" s="140">
        <v>157.93599999999998</v>
      </c>
      <c r="J13" s="247">
        <f t="shared" si="5"/>
        <v>1.136289897931504E-2</v>
      </c>
      <c r="K13" s="215">
        <f t="shared" si="6"/>
        <v>4.2744392667286239E-2</v>
      </c>
      <c r="L13" s="52">
        <f t="shared" si="7"/>
        <v>2.6963980621152897</v>
      </c>
      <c r="N13" s="27">
        <f t="shared" si="1"/>
        <v>8.8903454015813548</v>
      </c>
      <c r="O13" s="152">
        <f t="shared" si="2"/>
        <v>7.5028978622327784</v>
      </c>
      <c r="P13" s="52">
        <f t="shared" si="8"/>
        <v>-0.15606227617453272</v>
      </c>
    </row>
    <row r="14" spans="1:16" ht="20.100000000000001" customHeight="1" x14ac:dyDescent="0.25">
      <c r="A14" s="8" t="s">
        <v>171</v>
      </c>
      <c r="B14" s="19">
        <v>238.15999999999997</v>
      </c>
      <c r="C14" s="140">
        <v>200.74</v>
      </c>
      <c r="D14" s="247">
        <f t="shared" si="3"/>
        <v>4.9214746239047778E-2</v>
      </c>
      <c r="E14" s="215">
        <f t="shared" si="0"/>
        <v>3.4058191084877405E-2</v>
      </c>
      <c r="F14" s="52">
        <f t="shared" si="4"/>
        <v>-0.15712126301645937</v>
      </c>
      <c r="H14" s="19">
        <v>221.64099999999999</v>
      </c>
      <c r="I14" s="140">
        <v>152.00899999999999</v>
      </c>
      <c r="J14" s="247">
        <f t="shared" si="5"/>
        <v>5.8943625638925384E-2</v>
      </c>
      <c r="K14" s="215">
        <f t="shared" si="6"/>
        <v>4.1140287109724914E-2</v>
      </c>
      <c r="L14" s="52">
        <f t="shared" si="7"/>
        <v>-0.31416570038936842</v>
      </c>
      <c r="N14" s="27">
        <f t="shared" si="1"/>
        <v>9.3063906617400072</v>
      </c>
      <c r="O14" s="152">
        <f t="shared" si="2"/>
        <v>7.5724320015941</v>
      </c>
      <c r="P14" s="52">
        <f t="shared" si="8"/>
        <v>-0.18631913522333379</v>
      </c>
    </row>
    <row r="15" spans="1:16" ht="20.100000000000001" customHeight="1" x14ac:dyDescent="0.25">
      <c r="A15" s="8" t="s">
        <v>168</v>
      </c>
      <c r="B15" s="19">
        <v>14.66</v>
      </c>
      <c r="C15" s="140">
        <v>177.25</v>
      </c>
      <c r="D15" s="247">
        <f t="shared" si="3"/>
        <v>3.0294263514630527E-3</v>
      </c>
      <c r="E15" s="215">
        <f t="shared" si="0"/>
        <v>3.007280247979735E-2</v>
      </c>
      <c r="F15" s="52">
        <f t="shared" si="4"/>
        <v>11.090723055934516</v>
      </c>
      <c r="H15" s="19">
        <v>13.959000000000001</v>
      </c>
      <c r="I15" s="140">
        <v>143.17700000000002</v>
      </c>
      <c r="J15" s="247">
        <f t="shared" si="5"/>
        <v>3.7122827919643005E-3</v>
      </c>
      <c r="K15" s="215">
        <f t="shared" si="6"/>
        <v>3.8749961433264382E-2</v>
      </c>
      <c r="L15" s="52">
        <f t="shared" si="7"/>
        <v>9.2569668314349176</v>
      </c>
      <c r="N15" s="27">
        <f t="shared" si="1"/>
        <v>9.5218281036834931</v>
      </c>
      <c r="O15" s="152">
        <f t="shared" si="2"/>
        <v>8.0776868829337118</v>
      </c>
      <c r="P15" s="52">
        <f t="shared" si="8"/>
        <v>-0.15166638223505832</v>
      </c>
    </row>
    <row r="16" spans="1:16" ht="20.100000000000001" customHeight="1" x14ac:dyDescent="0.25">
      <c r="A16" s="8" t="s">
        <v>174</v>
      </c>
      <c r="B16" s="19">
        <v>140.20000000000002</v>
      </c>
      <c r="C16" s="140">
        <v>285.04999999999995</v>
      </c>
      <c r="D16" s="247">
        <f t="shared" si="3"/>
        <v>2.8971730864605728E-2</v>
      </c>
      <c r="E16" s="215">
        <f t="shared" si="0"/>
        <v>4.8362495609964647E-2</v>
      </c>
      <c r="F16" s="52">
        <f t="shared" si="4"/>
        <v>1.0331669044222533</v>
      </c>
      <c r="H16" s="19">
        <v>52.565000000000005</v>
      </c>
      <c r="I16" s="140">
        <v>126.392</v>
      </c>
      <c r="J16" s="247">
        <f t="shared" si="5"/>
        <v>1.3979235257511531E-2</v>
      </c>
      <c r="K16" s="215">
        <f t="shared" si="6"/>
        <v>3.4207205944202991E-2</v>
      </c>
      <c r="L16" s="52">
        <f t="shared" si="7"/>
        <v>1.4044896794444972</v>
      </c>
      <c r="N16" s="27">
        <f t="shared" si="1"/>
        <v>3.7492867332382311</v>
      </c>
      <c r="O16" s="152">
        <f t="shared" si="2"/>
        <v>4.4340291176986497</v>
      </c>
      <c r="P16" s="52">
        <f t="shared" si="8"/>
        <v>0.18263270674660076</v>
      </c>
    </row>
    <row r="17" spans="1:16" ht="20.100000000000001" customHeight="1" x14ac:dyDescent="0.25">
      <c r="A17" s="8" t="s">
        <v>177</v>
      </c>
      <c r="B17" s="19">
        <v>62.78</v>
      </c>
      <c r="C17" s="140">
        <v>219.97</v>
      </c>
      <c r="D17" s="247">
        <f t="shared" si="3"/>
        <v>1.2973218713837002E-2</v>
      </c>
      <c r="E17" s="215">
        <f t="shared" si="0"/>
        <v>3.732081445123285E-2</v>
      </c>
      <c r="F17" s="52">
        <f t="shared" si="4"/>
        <v>2.5038228735266008</v>
      </c>
      <c r="H17" s="19">
        <v>64.070999999999998</v>
      </c>
      <c r="I17" s="140">
        <v>101.18</v>
      </c>
      <c r="J17" s="247">
        <f t="shared" si="5"/>
        <v>1.7039162602188171E-2</v>
      </c>
      <c r="K17" s="215">
        <f t="shared" si="6"/>
        <v>2.7383735500937232E-2</v>
      </c>
      <c r="L17" s="52">
        <f t="shared" si="7"/>
        <v>0.57918559098500122</v>
      </c>
      <c r="N17" s="27">
        <f t="shared" si="1"/>
        <v>10.205638738451736</v>
      </c>
      <c r="O17" s="152">
        <f t="shared" si="2"/>
        <v>4.5997181433831891</v>
      </c>
      <c r="P17" s="52">
        <f t="shared" si="8"/>
        <v>-0.54929639768132754</v>
      </c>
    </row>
    <row r="18" spans="1:16" ht="20.100000000000001" customHeight="1" x14ac:dyDescent="0.25">
      <c r="A18" s="8" t="s">
        <v>173</v>
      </c>
      <c r="B18" s="19"/>
      <c r="C18" s="140">
        <v>143.80000000000001</v>
      </c>
      <c r="D18" s="247">
        <f t="shared" si="3"/>
        <v>0</v>
      </c>
      <c r="E18" s="215">
        <f t="shared" si="0"/>
        <v>2.4397568386994976E-2</v>
      </c>
      <c r="F18" s="52"/>
      <c r="H18" s="19"/>
      <c r="I18" s="140">
        <v>89.920999999999992</v>
      </c>
      <c r="J18" s="247">
        <f t="shared" si="5"/>
        <v>0</v>
      </c>
      <c r="K18" s="215">
        <f t="shared" si="6"/>
        <v>2.4336557422215622E-2</v>
      </c>
      <c r="L18" s="52"/>
      <c r="N18" s="27"/>
      <c r="O18" s="152">
        <f t="shared" ref="O18" si="9">(I18/C18)*10</f>
        <v>6.2531988873435314</v>
      </c>
      <c r="P18" s="52"/>
    </row>
    <row r="19" spans="1:16" ht="20.100000000000001" customHeight="1" x14ac:dyDescent="0.25">
      <c r="A19" s="8" t="s">
        <v>198</v>
      </c>
      <c r="B19" s="19">
        <v>3.74</v>
      </c>
      <c r="C19" s="140">
        <v>17.97</v>
      </c>
      <c r="D19" s="247">
        <f t="shared" si="3"/>
        <v>7.7285501735824128E-4</v>
      </c>
      <c r="E19" s="215">
        <f t="shared" si="0"/>
        <v>3.0488477323664786E-3</v>
      </c>
      <c r="F19" s="52">
        <f t="shared" si="4"/>
        <v>3.8048128342245984</v>
      </c>
      <c r="H19" s="19">
        <v>3.0369999999999999</v>
      </c>
      <c r="I19" s="140">
        <v>86.760999999999996</v>
      </c>
      <c r="J19" s="247">
        <f t="shared" si="5"/>
        <v>8.0766550893298804E-4</v>
      </c>
      <c r="K19" s="215">
        <f t="shared" si="6"/>
        <v>2.3481323144858814E-2</v>
      </c>
      <c r="L19" s="52">
        <f t="shared" si="7"/>
        <v>27.567994731643065</v>
      </c>
      <c r="N19" s="27">
        <f t="shared" ref="N19:N20" si="10">(H19/B19)*10</f>
        <v>8.120320855614974</v>
      </c>
      <c r="O19" s="152">
        <f t="shared" ref="O19:O20" si="11">(I19/C19)*10</f>
        <v>48.281023928770175</v>
      </c>
      <c r="P19" s="52">
        <f t="shared" ref="P19:P20" si="12">(O19-N19)/N19</f>
        <v>4.9457039675205943</v>
      </c>
    </row>
    <row r="20" spans="1:16" ht="20.100000000000001" customHeight="1" x14ac:dyDescent="0.25">
      <c r="A20" s="8" t="s">
        <v>187</v>
      </c>
      <c r="B20" s="19">
        <v>31.57</v>
      </c>
      <c r="C20" s="140">
        <v>116.27999999999999</v>
      </c>
      <c r="D20" s="247">
        <f t="shared" si="3"/>
        <v>6.5238055877004479E-3</v>
      </c>
      <c r="E20" s="215">
        <f t="shared" si="0"/>
        <v>1.9728437079553376E-2</v>
      </c>
      <c r="F20" s="52">
        <f t="shared" si="4"/>
        <v>2.6832435856826096</v>
      </c>
      <c r="H20" s="19">
        <v>9.9710000000000001</v>
      </c>
      <c r="I20" s="140">
        <v>74.057999999999993</v>
      </c>
      <c r="J20" s="247">
        <f t="shared" si="5"/>
        <v>2.6517065490848941E-3</v>
      </c>
      <c r="K20" s="215">
        <f t="shared" si="6"/>
        <v>2.0043335478636185E-2</v>
      </c>
      <c r="L20" s="52">
        <f t="shared" si="7"/>
        <v>6.4273392839233763</v>
      </c>
      <c r="N20" s="27">
        <f t="shared" si="10"/>
        <v>3.1583782071586954</v>
      </c>
      <c r="O20" s="152">
        <f t="shared" si="11"/>
        <v>6.3689370485036125</v>
      </c>
      <c r="P20" s="52">
        <f t="shared" si="12"/>
        <v>1.01652133809306</v>
      </c>
    </row>
    <row r="21" spans="1:16" ht="20.100000000000001" customHeight="1" x14ac:dyDescent="0.25">
      <c r="A21" s="8" t="s">
        <v>178</v>
      </c>
      <c r="B21" s="19">
        <v>22.229999999999997</v>
      </c>
      <c r="C21" s="140">
        <v>105.38000000000001</v>
      </c>
      <c r="D21" s="247">
        <f t="shared" si="3"/>
        <v>4.5937345015705077E-3</v>
      </c>
      <c r="E21" s="215">
        <f t="shared" si="0"/>
        <v>1.7879108182347222E-2</v>
      </c>
      <c r="F21" s="52">
        <f t="shared" si="4"/>
        <v>3.7404408457040046</v>
      </c>
      <c r="H21" s="19">
        <v>14.613999999999999</v>
      </c>
      <c r="I21" s="140">
        <v>72.576000000000008</v>
      </c>
      <c r="J21" s="247">
        <f t="shared" si="5"/>
        <v>3.8864747275425375E-3</v>
      </c>
      <c r="K21" s="215">
        <f t="shared" si="6"/>
        <v>1.9642241428306194E-2</v>
      </c>
      <c r="L21" s="52">
        <f t="shared" si="7"/>
        <v>3.9661967975913517</v>
      </c>
      <c r="N21" s="27">
        <f t="shared" ref="N21:N27" si="13">(H21/B21)*10</f>
        <v>6.5739991003148903</v>
      </c>
      <c r="O21" s="152">
        <f t="shared" ref="O21:O27" si="14">(I21/C21)*10</f>
        <v>6.8870753463655348</v>
      </c>
      <c r="P21" s="52">
        <f t="shared" ref="P21:P27" si="15">(O21-N21)/N21</f>
        <v>4.7623408715655027E-2</v>
      </c>
    </row>
    <row r="22" spans="1:16" ht="20.100000000000001" customHeight="1" x14ac:dyDescent="0.25">
      <c r="A22" s="8" t="s">
        <v>183</v>
      </c>
      <c r="B22" s="19">
        <v>62.269999999999996</v>
      </c>
      <c r="C22" s="140">
        <v>62.320000000000007</v>
      </c>
      <c r="D22" s="247">
        <f t="shared" si="3"/>
        <v>1.2867829393288149E-2</v>
      </c>
      <c r="E22" s="215">
        <f t="shared" si="0"/>
        <v>1.0573410722375014E-2</v>
      </c>
      <c r="F22" s="52">
        <f t="shared" si="4"/>
        <v>8.0295487393626747E-4</v>
      </c>
      <c r="H22" s="19">
        <v>57.073000000000008</v>
      </c>
      <c r="I22" s="140">
        <v>63.194000000000003</v>
      </c>
      <c r="J22" s="247">
        <f t="shared" si="5"/>
        <v>1.5178101281308011E-2</v>
      </c>
      <c r="K22" s="215">
        <f t="shared" si="6"/>
        <v>1.710306168458418E-2</v>
      </c>
      <c r="L22" s="52">
        <f t="shared" si="7"/>
        <v>0.10724861142746998</v>
      </c>
      <c r="N22" s="27">
        <f t="shared" si="13"/>
        <v>9.1654087040308347</v>
      </c>
      <c r="O22" s="152">
        <f t="shared" si="14"/>
        <v>10.140243902439023</v>
      </c>
      <c r="P22" s="52">
        <f t="shared" si="15"/>
        <v>0.1063602540691358</v>
      </c>
    </row>
    <row r="23" spans="1:16" ht="20.100000000000001" customHeight="1" x14ac:dyDescent="0.25">
      <c r="A23" s="8" t="s">
        <v>200</v>
      </c>
      <c r="B23" s="19">
        <v>93.149999999999991</v>
      </c>
      <c r="C23" s="140">
        <v>118.75999999999999</v>
      </c>
      <c r="D23" s="247">
        <f t="shared" si="3"/>
        <v>1.9249049429657796E-2</v>
      </c>
      <c r="E23" s="215">
        <f t="shared" si="0"/>
        <v>2.0149201819468169E-2</v>
      </c>
      <c r="F23" s="52">
        <f t="shared" si="4"/>
        <v>0.27493290391841119</v>
      </c>
      <c r="H23" s="19">
        <v>45.917999999999999</v>
      </c>
      <c r="I23" s="140">
        <v>59.301000000000002</v>
      </c>
      <c r="J23" s="247">
        <f t="shared" si="5"/>
        <v>1.2211519538750392E-2</v>
      </c>
      <c r="K23" s="215">
        <f t="shared" si="6"/>
        <v>1.6049445532131633E-2</v>
      </c>
      <c r="L23" s="52">
        <f t="shared" si="7"/>
        <v>0.29145433163465312</v>
      </c>
      <c r="N23" s="27">
        <f t="shared" si="13"/>
        <v>4.9294685990338163</v>
      </c>
      <c r="O23" s="152">
        <f t="shared" si="14"/>
        <v>4.9933479285954876</v>
      </c>
      <c r="P23" s="52">
        <f t="shared" si="15"/>
        <v>1.2958664464196355E-2</v>
      </c>
    </row>
    <row r="24" spans="1:16" ht="20.100000000000001" customHeight="1" x14ac:dyDescent="0.25">
      <c r="A24" s="8" t="s">
        <v>181</v>
      </c>
      <c r="B24" s="19">
        <v>46.57</v>
      </c>
      <c r="C24" s="140">
        <v>49.67</v>
      </c>
      <c r="D24" s="247">
        <f t="shared" si="3"/>
        <v>9.6234914861960674E-3</v>
      </c>
      <c r="E24" s="215">
        <f t="shared" si="0"/>
        <v>8.4271712224064012E-3</v>
      </c>
      <c r="F24" s="52">
        <f t="shared" si="4"/>
        <v>6.6566459093837266E-2</v>
      </c>
      <c r="H24" s="19">
        <v>29.789000000000001</v>
      </c>
      <c r="I24" s="140">
        <v>47.067</v>
      </c>
      <c r="J24" s="247">
        <f t="shared" si="5"/>
        <v>7.9221428533436875E-3</v>
      </c>
      <c r="K24" s="215">
        <f t="shared" si="6"/>
        <v>1.273838978871924E-2</v>
      </c>
      <c r="L24" s="52">
        <f t="shared" si="7"/>
        <v>0.58001275638658556</v>
      </c>
      <c r="N24" s="27">
        <f t="shared" si="13"/>
        <v>6.3966072578913469</v>
      </c>
      <c r="O24" s="152">
        <f t="shared" si="14"/>
        <v>9.4759412119991957</v>
      </c>
      <c r="P24" s="52">
        <f t="shared" si="15"/>
        <v>0.48140112874820407</v>
      </c>
    </row>
    <row r="25" spans="1:16" ht="20.100000000000001" customHeight="1" x14ac:dyDescent="0.25">
      <c r="A25" s="8" t="s">
        <v>186</v>
      </c>
      <c r="B25" s="19">
        <v>0.93</v>
      </c>
      <c r="C25" s="140">
        <v>72.05</v>
      </c>
      <c r="D25" s="247">
        <f t="shared" si="3"/>
        <v>1.9218052570672844E-4</v>
      </c>
      <c r="E25" s="215">
        <f t="shared" si="0"/>
        <v>1.2224233673734269E-2</v>
      </c>
      <c r="F25" s="52">
        <f t="shared" si="4"/>
        <v>76.473118279569874</v>
      </c>
      <c r="H25" s="19">
        <v>0.46300000000000002</v>
      </c>
      <c r="I25" s="140">
        <v>32.652000000000001</v>
      </c>
      <c r="J25" s="247">
        <f t="shared" si="5"/>
        <v>1.2313109339347168E-4</v>
      </c>
      <c r="K25" s="215">
        <f t="shared" si="6"/>
        <v>8.8370600076754548E-3</v>
      </c>
      <c r="L25" s="52">
        <f t="shared" si="7"/>
        <v>69.522678185745136</v>
      </c>
      <c r="N25" s="27">
        <f t="shared" si="13"/>
        <v>4.978494623655914</v>
      </c>
      <c r="O25" s="152">
        <f t="shared" si="14"/>
        <v>4.5318528799444833</v>
      </c>
      <c r="P25" s="52">
        <f t="shared" si="15"/>
        <v>-8.9714216339445055E-2</v>
      </c>
    </row>
    <row r="26" spans="1:16" ht="20.100000000000001" customHeight="1" x14ac:dyDescent="0.25">
      <c r="A26" s="8" t="s">
        <v>176</v>
      </c>
      <c r="B26" s="19">
        <v>35.799999999999997</v>
      </c>
      <c r="C26" s="140">
        <v>33.54</v>
      </c>
      <c r="D26" s="247">
        <f t="shared" si="3"/>
        <v>7.3979170110762124E-3</v>
      </c>
      <c r="E26" s="215">
        <f t="shared" si="0"/>
        <v>5.6905037809444467E-3</v>
      </c>
      <c r="F26" s="52">
        <f t="shared" si="4"/>
        <v>-6.3128491620111679E-2</v>
      </c>
      <c r="H26" s="19">
        <v>36.667000000000002</v>
      </c>
      <c r="I26" s="140">
        <v>29.284999999999997</v>
      </c>
      <c r="J26" s="247">
        <f t="shared" si="5"/>
        <v>9.7512911478583701E-3</v>
      </c>
      <c r="K26" s="215">
        <f t="shared" si="6"/>
        <v>7.9258024722766024E-3</v>
      </c>
      <c r="L26" s="52">
        <f t="shared" si="7"/>
        <v>-0.20132544249597745</v>
      </c>
      <c r="N26" s="27">
        <f t="shared" si="13"/>
        <v>10.242178770949721</v>
      </c>
      <c r="O26" s="152">
        <f t="shared" si="14"/>
        <v>8.7313655336911147</v>
      </c>
      <c r="P26" s="52">
        <f t="shared" si="15"/>
        <v>-0.14750896962898002</v>
      </c>
    </row>
    <row r="27" spans="1:16" ht="20.100000000000001" customHeight="1" x14ac:dyDescent="0.25">
      <c r="A27" s="8" t="s">
        <v>231</v>
      </c>
      <c r="B27" s="19">
        <v>13.95</v>
      </c>
      <c r="C27" s="140">
        <v>22.7</v>
      </c>
      <c r="D27" s="247">
        <f t="shared" si="3"/>
        <v>2.8827078856009263E-3</v>
      </c>
      <c r="E27" s="215">
        <f t="shared" si="0"/>
        <v>3.8513546758330033E-3</v>
      </c>
      <c r="F27" s="52">
        <f t="shared" si="4"/>
        <v>0.62724014336917566</v>
      </c>
      <c r="H27" s="19">
        <v>13.834999999999999</v>
      </c>
      <c r="I27" s="140">
        <v>27.836999999999996</v>
      </c>
      <c r="J27" s="247">
        <f t="shared" si="5"/>
        <v>3.6793059980533053E-3</v>
      </c>
      <c r="K27" s="215">
        <f t="shared" si="6"/>
        <v>7.5339103097409529E-3</v>
      </c>
      <c r="L27" s="52">
        <f t="shared" si="7"/>
        <v>1.0120708348391758</v>
      </c>
      <c r="N27" s="27">
        <f t="shared" si="13"/>
        <v>9.9175627240143367</v>
      </c>
      <c r="O27" s="152">
        <f t="shared" si="14"/>
        <v>12.262995594713654</v>
      </c>
      <c r="P27" s="52">
        <f t="shared" si="15"/>
        <v>0.23649286986812781</v>
      </c>
    </row>
    <row r="28" spans="1:16" ht="20.100000000000001" customHeight="1" x14ac:dyDescent="0.25">
      <c r="A28" s="8" t="s">
        <v>166</v>
      </c>
      <c r="B28" s="19">
        <v>32.86</v>
      </c>
      <c r="C28" s="140">
        <v>41.6</v>
      </c>
      <c r="D28" s="247">
        <f t="shared" si="3"/>
        <v>6.7903785749710713E-3</v>
      </c>
      <c r="E28" s="215">
        <f t="shared" si="0"/>
        <v>7.0579891856675306E-3</v>
      </c>
      <c r="F28" s="52">
        <f t="shared" si="4"/>
        <v>0.26597687157638472</v>
      </c>
      <c r="H28" s="19">
        <v>11.218</v>
      </c>
      <c r="I28" s="140">
        <v>27.48</v>
      </c>
      <c r="J28" s="247">
        <f t="shared" si="5"/>
        <v>2.9833360813994927E-3</v>
      </c>
      <c r="K28" s="215">
        <f t="shared" si="6"/>
        <v>7.437290487900327E-3</v>
      </c>
      <c r="L28" s="52">
        <f t="shared" si="7"/>
        <v>1.4496345159564985</v>
      </c>
      <c r="N28" s="27">
        <f t="shared" ref="N28:N29" si="16">(H28/B28)*10</f>
        <v>3.4138770541692027</v>
      </c>
      <c r="O28" s="152">
        <f t="shared" ref="O28:O29" si="17">(I28/C28)*10</f>
        <v>6.6057692307692308</v>
      </c>
      <c r="P28" s="52">
        <f t="shared" ref="P28:P29" si="18">(O28-N28)/N28</f>
        <v>0.93497572582525335</v>
      </c>
    </row>
    <row r="29" spans="1:16" ht="20.100000000000001" customHeight="1" x14ac:dyDescent="0.25">
      <c r="A29" s="8" t="s">
        <v>179</v>
      </c>
      <c r="B29" s="19">
        <v>15.58</v>
      </c>
      <c r="C29" s="140">
        <v>28.41</v>
      </c>
      <c r="D29" s="247">
        <f t="shared" si="3"/>
        <v>3.219540419904117E-3</v>
      </c>
      <c r="E29" s="215">
        <f t="shared" si="0"/>
        <v>4.8201315568465039E-3</v>
      </c>
      <c r="F29" s="52">
        <f t="shared" ref="F29:F32" si="19">(C29-B29)/B29</f>
        <v>0.82349165596919127</v>
      </c>
      <c r="H29" s="19">
        <v>10.74</v>
      </c>
      <c r="I29" s="140">
        <v>23.684999999999999</v>
      </c>
      <c r="J29" s="247">
        <f t="shared" si="5"/>
        <v>2.8562158597103364E-3</v>
      </c>
      <c r="K29" s="215">
        <f t="shared" si="6"/>
        <v>6.4101974237961877E-3</v>
      </c>
      <c r="L29" s="52">
        <f t="shared" ref="L29" si="20">(I29-H29)/H29</f>
        <v>1.2053072625698322</v>
      </c>
      <c r="N29" s="27">
        <f t="shared" si="16"/>
        <v>6.8934531450577659</v>
      </c>
      <c r="O29" s="152">
        <f t="shared" si="17"/>
        <v>8.3368532206969377</v>
      </c>
      <c r="P29" s="52">
        <f t="shared" si="18"/>
        <v>0.20938708732270297</v>
      </c>
    </row>
    <row r="30" spans="1:16" ht="20.100000000000001" customHeight="1" x14ac:dyDescent="0.25">
      <c r="A30" s="8" t="s">
        <v>180</v>
      </c>
      <c r="B30" s="19">
        <v>43.81</v>
      </c>
      <c r="C30" s="140">
        <v>30.849999999999998</v>
      </c>
      <c r="D30" s="247">
        <f t="shared" si="3"/>
        <v>9.0531492808728735E-3</v>
      </c>
      <c r="E30" s="215">
        <f t="shared" si="0"/>
        <v>5.2341097686981562E-3</v>
      </c>
      <c r="F30" s="52">
        <f t="shared" si="19"/>
        <v>-0.29582287149052738</v>
      </c>
      <c r="H30" s="19">
        <v>25.78</v>
      </c>
      <c r="I30" s="140">
        <v>21.535999999999998</v>
      </c>
      <c r="J30" s="247">
        <f t="shared" si="5"/>
        <v>6.8559818308503231E-3</v>
      </c>
      <c r="K30" s="215">
        <f t="shared" si="6"/>
        <v>5.8285839864418276E-3</v>
      </c>
      <c r="L30" s="52">
        <f t="shared" ref="L30:L31" si="21">(I30-H30)/H30</f>
        <v>-0.16462373933281627</v>
      </c>
      <c r="N30" s="27">
        <f t="shared" ref="N30:N31" si="22">(H30/B30)*10</f>
        <v>5.884501255421136</v>
      </c>
      <c r="O30" s="152">
        <f t="shared" ref="O30:O31" si="23">(I30/C30)*10</f>
        <v>6.9808752025931931</v>
      </c>
      <c r="P30" s="52">
        <f t="shared" ref="P30:P31" si="24">(O30-N30)/N30</f>
        <v>0.18631552608847102</v>
      </c>
    </row>
    <row r="31" spans="1:16" ht="20.100000000000001" customHeight="1" x14ac:dyDescent="0.25">
      <c r="A31" s="8" t="s">
        <v>202</v>
      </c>
      <c r="B31" s="19">
        <v>9.8800000000000008</v>
      </c>
      <c r="C31" s="140">
        <v>6.5299999999999994</v>
      </c>
      <c r="D31" s="247">
        <f t="shared" si="3"/>
        <v>2.0416597784757816E-3</v>
      </c>
      <c r="E31" s="215">
        <f t="shared" si="0"/>
        <v>1.107900706307908E-3</v>
      </c>
      <c r="F31" s="52">
        <f t="shared" si="19"/>
        <v>-0.33906882591093129</v>
      </c>
      <c r="H31" s="19">
        <v>12.492999999999999</v>
      </c>
      <c r="I31" s="140">
        <v>13.648</v>
      </c>
      <c r="J31" s="247">
        <f t="shared" si="5"/>
        <v>3.3224119865327027E-3</v>
      </c>
      <c r="K31" s="215">
        <f t="shared" si="6"/>
        <v>3.6937460181536994E-3</v>
      </c>
      <c r="L31" s="52">
        <f t="shared" si="21"/>
        <v>9.2451772992876116E-2</v>
      </c>
      <c r="N31" s="27">
        <f t="shared" si="22"/>
        <v>12.64473684210526</v>
      </c>
      <c r="O31" s="152">
        <f t="shared" si="23"/>
        <v>20.900459418070447</v>
      </c>
      <c r="P31" s="52">
        <f t="shared" si="24"/>
        <v>0.65289793524802742</v>
      </c>
    </row>
    <row r="32" spans="1:16" ht="20.100000000000001" customHeight="1" thickBot="1" x14ac:dyDescent="0.3">
      <c r="A32" s="8" t="s">
        <v>17</v>
      </c>
      <c r="B32" s="19">
        <f>B33-SUM(B7:B31)</f>
        <v>259.6299999999992</v>
      </c>
      <c r="C32" s="140">
        <f>C33-SUM(C7:C31)</f>
        <v>94.339999999999236</v>
      </c>
      <c r="D32" s="247">
        <f t="shared" si="3"/>
        <v>5.3651429988427687E-2</v>
      </c>
      <c r="E32" s="215">
        <f t="shared" si="0"/>
        <v>1.6006026436919937E-2</v>
      </c>
      <c r="F32" s="52">
        <f t="shared" si="19"/>
        <v>-0.63663675230135375</v>
      </c>
      <c r="H32" s="19">
        <f>H33-SUM(H7:H31)</f>
        <v>189.20599999999968</v>
      </c>
      <c r="I32" s="140">
        <f>I33-SUM(I7:I31)</f>
        <v>84.739000000001397</v>
      </c>
      <c r="J32" s="247">
        <f t="shared" si="5"/>
        <v>5.0317800554222809E-2</v>
      </c>
      <c r="K32" s="215">
        <f t="shared" si="6"/>
        <v>2.2934081464854303E-2</v>
      </c>
      <c r="L32" s="52">
        <f t="shared" si="7"/>
        <v>-0.55213365326680153</v>
      </c>
      <c r="N32" s="27">
        <f t="shared" si="1"/>
        <v>7.287524554173257</v>
      </c>
      <c r="O32" s="152">
        <f t="shared" si="2"/>
        <v>8.9822980708079374</v>
      </c>
      <c r="P32" s="52">
        <f t="shared" si="8"/>
        <v>0.23255818955205515</v>
      </c>
    </row>
    <row r="33" spans="1:16" ht="26.25" customHeight="1" thickBot="1" x14ac:dyDescent="0.3">
      <c r="A33" s="12" t="s">
        <v>18</v>
      </c>
      <c r="B33" s="17">
        <v>4839.1999999999989</v>
      </c>
      <c r="C33" s="145">
        <v>5894.0300000000007</v>
      </c>
      <c r="D33" s="243">
        <f>SUM(D7:D32)</f>
        <v>1.0000000000000002</v>
      </c>
      <c r="E33" s="244">
        <f>SUM(E7:E32)</f>
        <v>1</v>
      </c>
      <c r="F33" s="57">
        <f>(C33-B33)/B33</f>
        <v>0.21797611175400933</v>
      </c>
      <c r="G33" s="1"/>
      <c r="H33" s="17">
        <v>3760.22</v>
      </c>
      <c r="I33" s="145">
        <v>3694.8940000000011</v>
      </c>
      <c r="J33" s="243">
        <f>SUM(J7:J32)</f>
        <v>1.0000000000000002</v>
      </c>
      <c r="K33" s="244">
        <f>SUM(K7:K32)</f>
        <v>1.0000000000000002</v>
      </c>
      <c r="L33" s="57">
        <f t="shared" si="7"/>
        <v>-1.7372919669593444E-2</v>
      </c>
      <c r="N33" s="29">
        <f t="shared" si="1"/>
        <v>7.7703339394941331</v>
      </c>
      <c r="O33" s="146">
        <f>(I33/C33)*10</f>
        <v>6.2688754553336192</v>
      </c>
      <c r="P33" s="57">
        <f t="shared" si="8"/>
        <v>-0.19322959551700583</v>
      </c>
    </row>
    <row r="35" spans="1:16" ht="15.75" thickBot="1" x14ac:dyDescent="0.3"/>
    <row r="36" spans="1:16" x14ac:dyDescent="0.25">
      <c r="A36" s="365" t="s">
        <v>2</v>
      </c>
      <c r="B36" s="353" t="s">
        <v>1</v>
      </c>
      <c r="C36" s="351"/>
      <c r="D36" s="353" t="s">
        <v>104</v>
      </c>
      <c r="E36" s="351"/>
      <c r="F36" s="130" t="s">
        <v>0</v>
      </c>
      <c r="H36" s="363" t="s">
        <v>19</v>
      </c>
      <c r="I36" s="364"/>
      <c r="J36" s="353" t="s">
        <v>104</v>
      </c>
      <c r="K36" s="354"/>
      <c r="L36" s="130" t="s">
        <v>0</v>
      </c>
      <c r="N36" s="361" t="s">
        <v>22</v>
      </c>
      <c r="O36" s="351"/>
      <c r="P36" s="130" t="s">
        <v>0</v>
      </c>
    </row>
    <row r="37" spans="1:16" x14ac:dyDescent="0.25">
      <c r="A37" s="366"/>
      <c r="B37" s="356" t="str">
        <f>B5</f>
        <v>jan-mar</v>
      </c>
      <c r="C37" s="358"/>
      <c r="D37" s="356" t="str">
        <f>B5</f>
        <v>jan-mar</v>
      </c>
      <c r="E37" s="358"/>
      <c r="F37" s="131" t="str">
        <f>F5</f>
        <v>2024/2023</v>
      </c>
      <c r="H37" s="359" t="str">
        <f>B5</f>
        <v>jan-mar</v>
      </c>
      <c r="I37" s="358"/>
      <c r="J37" s="356" t="str">
        <f>B5</f>
        <v>jan-mar</v>
      </c>
      <c r="K37" s="357"/>
      <c r="L37" s="131" t="str">
        <f>L5</f>
        <v>2024/2023</v>
      </c>
      <c r="N37" s="359" t="str">
        <f>B5</f>
        <v>jan-mar</v>
      </c>
      <c r="O37" s="357"/>
      <c r="P37" s="131" t="str">
        <f>P5</f>
        <v>2024/2023</v>
      </c>
    </row>
    <row r="38" spans="1:16" ht="19.5" customHeight="1" thickBot="1" x14ac:dyDescent="0.3">
      <c r="A38" s="367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164</v>
      </c>
      <c r="B39" s="39">
        <v>1548.6200000000001</v>
      </c>
      <c r="C39" s="147">
        <v>1595.68</v>
      </c>
      <c r="D39" s="247">
        <f t="shared" ref="D39:D55" si="25">B39/$B$62</f>
        <v>0.54624273378858845</v>
      </c>
      <c r="E39" s="246">
        <f t="shared" ref="E39:E55" si="26">C39/$C$62</f>
        <v>0.53462705969859226</v>
      </c>
      <c r="F39" s="52">
        <f>(C39-B39)/B39</f>
        <v>3.038834575299295E-2</v>
      </c>
      <c r="H39" s="39">
        <v>540.64099999999996</v>
      </c>
      <c r="I39" s="147">
        <v>589.197</v>
      </c>
      <c r="J39" s="247">
        <f t="shared" ref="J39:J61" si="27">H39/$H$62</f>
        <v>0.39304252621538782</v>
      </c>
      <c r="K39" s="246">
        <f t="shared" ref="K39:K61" si="28">I39/$I$62</f>
        <v>0.39502594633734273</v>
      </c>
      <c r="L39" s="52">
        <f>(I39-H39)/H39</f>
        <v>8.9811908456813375E-2</v>
      </c>
      <c r="N39" s="27">
        <f t="shared" ref="N39:N62" si="29">(H39/B39)*10</f>
        <v>3.4911146698350786</v>
      </c>
      <c r="O39" s="151">
        <f t="shared" ref="O39:O62" si="30">(I39/C39)*10</f>
        <v>3.6924508673418228</v>
      </c>
      <c r="P39" s="61">
        <f t="shared" si="8"/>
        <v>5.7671035341917157E-2</v>
      </c>
    </row>
    <row r="40" spans="1:16" ht="20.100000000000001" customHeight="1" x14ac:dyDescent="0.25">
      <c r="A40" s="38" t="s">
        <v>169</v>
      </c>
      <c r="B40" s="19">
        <v>567.68000000000006</v>
      </c>
      <c r="C40" s="140">
        <v>426.86</v>
      </c>
      <c r="D40" s="247">
        <f t="shared" si="25"/>
        <v>0.20023703369264631</v>
      </c>
      <c r="E40" s="215">
        <f t="shared" si="26"/>
        <v>0.14301796519536566</v>
      </c>
      <c r="F40" s="52">
        <f t="shared" ref="F40:F62" si="31">(C40-B40)/B40</f>
        <v>-0.24806228861330332</v>
      </c>
      <c r="H40" s="19">
        <v>258.47400000000005</v>
      </c>
      <c r="I40" s="140">
        <v>224.755</v>
      </c>
      <c r="J40" s="247">
        <f t="shared" si="27"/>
        <v>0.18790893387848159</v>
      </c>
      <c r="K40" s="215">
        <f t="shared" si="28"/>
        <v>0.15068653874518959</v>
      </c>
      <c r="L40" s="52">
        <f t="shared" ref="L40:L62" si="32">(I40-H40)/H40</f>
        <v>-0.1304541269141192</v>
      </c>
      <c r="N40" s="27">
        <f t="shared" si="29"/>
        <v>4.5531637542277341</v>
      </c>
      <c r="O40" s="152">
        <f t="shared" si="30"/>
        <v>5.2653094691467928</v>
      </c>
      <c r="P40" s="52">
        <f t="shared" si="8"/>
        <v>0.15640678731526234</v>
      </c>
    </row>
    <row r="41" spans="1:16" ht="20.100000000000001" customHeight="1" x14ac:dyDescent="0.25">
      <c r="A41" s="38" t="s">
        <v>170</v>
      </c>
      <c r="B41" s="19">
        <v>48.06</v>
      </c>
      <c r="C41" s="140">
        <v>210.5</v>
      </c>
      <c r="D41" s="247">
        <f t="shared" si="25"/>
        <v>1.6952141768722839E-2</v>
      </c>
      <c r="E41" s="215">
        <f t="shared" si="26"/>
        <v>7.0527296241447948E-2</v>
      </c>
      <c r="F41" s="52">
        <f t="shared" si="31"/>
        <v>3.3799417394923013</v>
      </c>
      <c r="H41" s="19">
        <v>42.726999999999997</v>
      </c>
      <c r="I41" s="140">
        <v>157.93599999999998</v>
      </c>
      <c r="J41" s="247">
        <f t="shared" si="27"/>
        <v>3.1062253912679347E-2</v>
      </c>
      <c r="K41" s="215">
        <f t="shared" si="28"/>
        <v>0.1058878742775923</v>
      </c>
      <c r="L41" s="52">
        <f t="shared" si="32"/>
        <v>2.6963980621152897</v>
      </c>
      <c r="N41" s="27">
        <f t="shared" si="29"/>
        <v>8.8903454015813548</v>
      </c>
      <c r="O41" s="152">
        <f t="shared" si="30"/>
        <v>7.5028978622327784</v>
      </c>
      <c r="P41" s="52">
        <f t="shared" si="8"/>
        <v>-0.15606227617453272</v>
      </c>
    </row>
    <row r="42" spans="1:16" ht="20.100000000000001" customHeight="1" x14ac:dyDescent="0.25">
      <c r="A42" s="38" t="s">
        <v>171</v>
      </c>
      <c r="B42" s="19">
        <v>238.15999999999997</v>
      </c>
      <c r="C42" s="140">
        <v>200.74</v>
      </c>
      <c r="D42" s="247">
        <f t="shared" si="25"/>
        <v>8.4005869405722647E-2</v>
      </c>
      <c r="E42" s="215">
        <f t="shared" si="26"/>
        <v>6.725724203091811E-2</v>
      </c>
      <c r="F42" s="52">
        <f t="shared" si="31"/>
        <v>-0.15712126301645937</v>
      </c>
      <c r="H42" s="19">
        <v>221.64099999999999</v>
      </c>
      <c r="I42" s="140">
        <v>152.00899999999999</v>
      </c>
      <c r="J42" s="247">
        <f t="shared" si="27"/>
        <v>0.16113158001872735</v>
      </c>
      <c r="K42" s="215">
        <f t="shared" si="28"/>
        <v>0.10191412902101186</v>
      </c>
      <c r="L42" s="52">
        <f t="shared" si="32"/>
        <v>-0.31416570038936842</v>
      </c>
      <c r="N42" s="27">
        <f t="shared" si="29"/>
        <v>9.3063906617400072</v>
      </c>
      <c r="O42" s="152">
        <f t="shared" si="30"/>
        <v>7.5724320015941</v>
      </c>
      <c r="P42" s="52">
        <f t="shared" si="8"/>
        <v>-0.18631913522333379</v>
      </c>
    </row>
    <row r="43" spans="1:16" ht="20.100000000000001" customHeight="1" x14ac:dyDescent="0.25">
      <c r="A43" s="38" t="s">
        <v>177</v>
      </c>
      <c r="B43" s="19">
        <v>62.78</v>
      </c>
      <c r="C43" s="140">
        <v>219.97</v>
      </c>
      <c r="D43" s="247">
        <f t="shared" si="25"/>
        <v>2.2144308369546811E-2</v>
      </c>
      <c r="E43" s="215">
        <f t="shared" si="26"/>
        <v>7.3700186955968194E-2</v>
      </c>
      <c r="F43" s="52">
        <f t="shared" si="31"/>
        <v>2.5038228735266008</v>
      </c>
      <c r="H43" s="19">
        <v>64.070999999999998</v>
      </c>
      <c r="I43" s="140">
        <v>101.18</v>
      </c>
      <c r="J43" s="247">
        <f t="shared" si="27"/>
        <v>4.6579204494564992E-2</v>
      </c>
      <c r="K43" s="215">
        <f t="shared" si="28"/>
        <v>6.7835927967067625E-2</v>
      </c>
      <c r="L43" s="52">
        <f t="shared" si="32"/>
        <v>0.57918559098500122</v>
      </c>
      <c r="N43" s="27">
        <f t="shared" si="29"/>
        <v>10.205638738451736</v>
      </c>
      <c r="O43" s="152">
        <f t="shared" si="30"/>
        <v>4.5997181433831891</v>
      </c>
      <c r="P43" s="52">
        <f t="shared" si="8"/>
        <v>-0.54929639768132754</v>
      </c>
    </row>
    <row r="44" spans="1:16" ht="20.100000000000001" customHeight="1" x14ac:dyDescent="0.25">
      <c r="A44" s="38" t="s">
        <v>178</v>
      </c>
      <c r="B44" s="19">
        <v>22.229999999999997</v>
      </c>
      <c r="C44" s="140">
        <v>105.38000000000001</v>
      </c>
      <c r="D44" s="247">
        <f t="shared" si="25"/>
        <v>7.8411592076302258E-3</v>
      </c>
      <c r="E44" s="215">
        <f t="shared" si="26"/>
        <v>3.5307204170659315E-2</v>
      </c>
      <c r="F44" s="52">
        <f t="shared" si="31"/>
        <v>3.7404408457040046</v>
      </c>
      <c r="H44" s="19">
        <v>14.613999999999999</v>
      </c>
      <c r="I44" s="140">
        <v>72.576000000000008</v>
      </c>
      <c r="J44" s="247">
        <f t="shared" si="27"/>
        <v>1.0624283911341681E-2</v>
      </c>
      <c r="K44" s="215">
        <f t="shared" si="28"/>
        <v>4.8658433565308364E-2</v>
      </c>
      <c r="L44" s="52">
        <f t="shared" si="32"/>
        <v>3.9661967975913517</v>
      </c>
      <c r="N44" s="27">
        <f t="shared" si="29"/>
        <v>6.5739991003148903</v>
      </c>
      <c r="O44" s="152">
        <f t="shared" si="30"/>
        <v>6.8870753463655348</v>
      </c>
      <c r="P44" s="52">
        <f t="shared" si="8"/>
        <v>4.7623408715655027E-2</v>
      </c>
    </row>
    <row r="45" spans="1:16" ht="20.100000000000001" customHeight="1" x14ac:dyDescent="0.25">
      <c r="A45" s="38" t="s">
        <v>183</v>
      </c>
      <c r="B45" s="19">
        <v>62.269999999999996</v>
      </c>
      <c r="C45" s="140">
        <v>62.320000000000007</v>
      </c>
      <c r="D45" s="247">
        <f t="shared" si="25"/>
        <v>2.1964416727806305E-2</v>
      </c>
      <c r="E45" s="215">
        <f t="shared" si="26"/>
        <v>2.0880100245924165E-2</v>
      </c>
      <c r="F45" s="52">
        <f t="shared" si="31"/>
        <v>8.0295487393626747E-4</v>
      </c>
      <c r="H45" s="19">
        <v>57.073000000000008</v>
      </c>
      <c r="I45" s="140">
        <v>63.194000000000003</v>
      </c>
      <c r="J45" s="247">
        <f t="shared" si="27"/>
        <v>4.1491703549473367E-2</v>
      </c>
      <c r="K45" s="215">
        <f t="shared" si="28"/>
        <v>4.2368290491706574E-2</v>
      </c>
      <c r="L45" s="52">
        <f t="shared" si="32"/>
        <v>0.10724861142746998</v>
      </c>
      <c r="N45" s="27">
        <f t="shared" si="29"/>
        <v>9.1654087040308347</v>
      </c>
      <c r="O45" s="152">
        <f t="shared" si="30"/>
        <v>10.140243902439023</v>
      </c>
      <c r="P45" s="52">
        <f t="shared" si="8"/>
        <v>0.1063602540691358</v>
      </c>
    </row>
    <row r="46" spans="1:16" ht="20.100000000000001" customHeight="1" x14ac:dyDescent="0.25">
      <c r="A46" s="38" t="s">
        <v>176</v>
      </c>
      <c r="B46" s="19">
        <v>35.799999999999997</v>
      </c>
      <c r="C46" s="140">
        <v>33.54</v>
      </c>
      <c r="D46" s="247">
        <f t="shared" si="25"/>
        <v>1.2627687792764826E-2</v>
      </c>
      <c r="E46" s="215">
        <f t="shared" si="26"/>
        <v>1.1237460883316695E-2</v>
      </c>
      <c r="F46" s="52">
        <f t="shared" si="31"/>
        <v>-6.3128491620111679E-2</v>
      </c>
      <c r="H46" s="19">
        <v>36.667000000000002</v>
      </c>
      <c r="I46" s="140">
        <v>29.284999999999997</v>
      </c>
      <c r="J46" s="247">
        <f t="shared" si="27"/>
        <v>2.6656672928504547E-2</v>
      </c>
      <c r="K46" s="215">
        <f t="shared" si="28"/>
        <v>1.9634069485230034E-2</v>
      </c>
      <c r="L46" s="52">
        <f t="shared" si="32"/>
        <v>-0.20132544249597745</v>
      </c>
      <c r="N46" s="27">
        <f t="shared" si="29"/>
        <v>10.242178770949721</v>
      </c>
      <c r="O46" s="152">
        <f t="shared" si="30"/>
        <v>8.7313655336911147</v>
      </c>
      <c r="P46" s="52">
        <f t="shared" si="8"/>
        <v>-0.14750896962898002</v>
      </c>
    </row>
    <row r="47" spans="1:16" ht="20.100000000000001" customHeight="1" x14ac:dyDescent="0.25">
      <c r="A47" s="38" t="s">
        <v>179</v>
      </c>
      <c r="B47" s="19">
        <v>15.58</v>
      </c>
      <c r="C47" s="140">
        <v>28.41</v>
      </c>
      <c r="D47" s="247">
        <f t="shared" si="25"/>
        <v>5.4955132908177653E-3</v>
      </c>
      <c r="E47" s="215">
        <f t="shared" si="26"/>
        <v>9.518672143560742E-3</v>
      </c>
      <c r="F47" s="52">
        <f t="shared" si="31"/>
        <v>0.82349165596919127</v>
      </c>
      <c r="H47" s="19">
        <v>10.74</v>
      </c>
      <c r="I47" s="140">
        <v>23.684999999999999</v>
      </c>
      <c r="J47" s="247">
        <f t="shared" si="27"/>
        <v>7.8079108531414849E-3</v>
      </c>
      <c r="K47" s="215">
        <f t="shared" si="28"/>
        <v>1.5879560722474761E-2</v>
      </c>
      <c r="L47" s="52">
        <f t="shared" si="32"/>
        <v>1.2053072625698322</v>
      </c>
      <c r="N47" s="27">
        <f t="shared" si="29"/>
        <v>6.8934531450577659</v>
      </c>
      <c r="O47" s="152">
        <f t="shared" si="30"/>
        <v>8.3368532206969377</v>
      </c>
      <c r="P47" s="52">
        <f t="shared" si="8"/>
        <v>0.20938708732270297</v>
      </c>
    </row>
    <row r="48" spans="1:16" ht="20.100000000000001" customHeight="1" x14ac:dyDescent="0.25">
      <c r="A48" s="38" t="s">
        <v>180</v>
      </c>
      <c r="B48" s="19">
        <v>43.81</v>
      </c>
      <c r="C48" s="140">
        <v>30.849999999999998</v>
      </c>
      <c r="D48" s="247">
        <f t="shared" si="25"/>
        <v>1.5453044754218635E-2</v>
      </c>
      <c r="E48" s="215">
        <f t="shared" si="26"/>
        <v>1.0336185696193203E-2</v>
      </c>
      <c r="F48" s="52">
        <f t="shared" ref="F48:F59" si="33">(C48-B48)/B48</f>
        <v>-0.29582287149052738</v>
      </c>
      <c r="H48" s="19">
        <v>25.78</v>
      </c>
      <c r="I48" s="140">
        <v>21.535999999999998</v>
      </c>
      <c r="J48" s="247">
        <f t="shared" si="27"/>
        <v>1.8741894021786543E-2</v>
      </c>
      <c r="K48" s="215">
        <f t="shared" si="28"/>
        <v>1.4438767984767426E-2</v>
      </c>
      <c r="L48" s="52">
        <f t="shared" ref="L48:L59" si="34">(I48-H48)/H48</f>
        <v>-0.16462373933281627</v>
      </c>
      <c r="N48" s="27">
        <f t="shared" ref="N48:N51" si="35">(H48/B48)*10</f>
        <v>5.884501255421136</v>
      </c>
      <c r="O48" s="152">
        <f t="shared" ref="O48:O51" si="36">(I48/C48)*10</f>
        <v>6.9808752025931931</v>
      </c>
      <c r="P48" s="52">
        <f t="shared" ref="P48:P51" si="37">(O48-N48)/N48</f>
        <v>0.18631552608847102</v>
      </c>
    </row>
    <row r="49" spans="1:16" ht="20.100000000000001" customHeight="1" x14ac:dyDescent="0.25">
      <c r="A49" s="38" t="s">
        <v>193</v>
      </c>
      <c r="B49" s="19">
        <v>119.76</v>
      </c>
      <c r="C49" s="140">
        <v>4</v>
      </c>
      <c r="D49" s="247">
        <f t="shared" si="25"/>
        <v>4.2242790225182E-2</v>
      </c>
      <c r="E49" s="215">
        <f t="shared" si="26"/>
        <v>1.340186151856493E-3</v>
      </c>
      <c r="F49" s="52">
        <f t="shared" si="33"/>
        <v>-0.9665998663994656</v>
      </c>
      <c r="H49" s="19">
        <v>48.813000000000002</v>
      </c>
      <c r="I49" s="140">
        <v>13.104000000000001</v>
      </c>
      <c r="J49" s="247">
        <f t="shared" si="27"/>
        <v>3.5486736729459525E-2</v>
      </c>
      <c r="K49" s="215">
        <f t="shared" si="28"/>
        <v>8.7855505048473424E-3</v>
      </c>
      <c r="L49" s="52">
        <f t="shared" si="34"/>
        <v>-0.73154692397517063</v>
      </c>
      <c r="N49" s="27">
        <f t="shared" si="35"/>
        <v>4.0759018036072145</v>
      </c>
      <c r="O49" s="152">
        <f t="shared" si="36"/>
        <v>32.760000000000005</v>
      </c>
      <c r="P49" s="52">
        <f t="shared" si="37"/>
        <v>7.0374850961833948</v>
      </c>
    </row>
    <row r="50" spans="1:16" ht="20.100000000000001" customHeight="1" x14ac:dyDescent="0.25">
      <c r="A50" s="38" t="s">
        <v>172</v>
      </c>
      <c r="B50" s="19">
        <v>27.1</v>
      </c>
      <c r="C50" s="140">
        <v>27.93</v>
      </c>
      <c r="D50" s="247">
        <f t="shared" si="25"/>
        <v>9.5589480218973982E-3</v>
      </c>
      <c r="E50" s="215">
        <f t="shared" si="26"/>
        <v>9.3578498053379627E-3</v>
      </c>
      <c r="F50" s="52">
        <f t="shared" si="33"/>
        <v>3.0627306273062666E-2</v>
      </c>
      <c r="H50" s="19">
        <v>15.798999999999999</v>
      </c>
      <c r="I50" s="140">
        <v>10.302</v>
      </c>
      <c r="J50" s="247">
        <f t="shared" si="27"/>
        <v>1.1485771282009526E-2</v>
      </c>
      <c r="K50" s="215">
        <f t="shared" si="28"/>
        <v>6.9069552274830057E-3</v>
      </c>
      <c r="L50" s="52">
        <f t="shared" si="34"/>
        <v>-0.34793341350718399</v>
      </c>
      <c r="N50" s="27">
        <f t="shared" si="35"/>
        <v>5.8298892988929882</v>
      </c>
      <c r="O50" s="152">
        <f t="shared" si="36"/>
        <v>3.6885069817400646</v>
      </c>
      <c r="P50" s="52">
        <f t="shared" si="37"/>
        <v>-0.36731097407965213</v>
      </c>
    </row>
    <row r="51" spans="1:16" ht="20.100000000000001" customHeight="1" x14ac:dyDescent="0.25">
      <c r="A51" s="38" t="s">
        <v>189</v>
      </c>
      <c r="B51" s="19">
        <v>0.48999999999999994</v>
      </c>
      <c r="C51" s="140">
        <v>10.879999999999999</v>
      </c>
      <c r="D51" s="247">
        <f t="shared" si="25"/>
        <v>1.7283706755460236E-4</v>
      </c>
      <c r="E51" s="215">
        <f t="shared" si="26"/>
        <v>3.6453063330496608E-3</v>
      </c>
      <c r="F51" s="52">
        <f t="shared" si="33"/>
        <v>21.204081632653061</v>
      </c>
      <c r="H51" s="19">
        <v>1.5230000000000001</v>
      </c>
      <c r="I51" s="140">
        <v>10.088000000000001</v>
      </c>
      <c r="J51" s="247">
        <f t="shared" si="27"/>
        <v>1.1072111945376612E-3</v>
      </c>
      <c r="K51" s="215">
        <f t="shared" si="28"/>
        <v>6.7634793569062877E-3</v>
      </c>
      <c r="L51" s="52">
        <f t="shared" si="34"/>
        <v>5.6237688772160217</v>
      </c>
      <c r="N51" s="27">
        <f t="shared" si="35"/>
        <v>31.081632653061231</v>
      </c>
      <c r="O51" s="152">
        <f t="shared" si="36"/>
        <v>9.272058823529413</v>
      </c>
      <c r="P51" s="52">
        <f t="shared" si="37"/>
        <v>-0.70168687961067555</v>
      </c>
    </row>
    <row r="52" spans="1:16" ht="20.100000000000001" customHeight="1" x14ac:dyDescent="0.25">
      <c r="A52" s="38" t="s">
        <v>191</v>
      </c>
      <c r="B52" s="19">
        <v>2.8699999999999997</v>
      </c>
      <c r="C52" s="140">
        <v>12.82</v>
      </c>
      <c r="D52" s="247">
        <f t="shared" si="25"/>
        <v>1.0123313956769567E-3</v>
      </c>
      <c r="E52" s="215">
        <f t="shared" si="26"/>
        <v>4.2952966167000605E-3</v>
      </c>
      <c r="F52" s="52">
        <f t="shared" si="33"/>
        <v>3.4668989547038334</v>
      </c>
      <c r="H52" s="19">
        <v>2.6619999999999999</v>
      </c>
      <c r="I52" s="140">
        <v>7.3109999999999999</v>
      </c>
      <c r="J52" s="247">
        <f t="shared" si="27"/>
        <v>1.9352568613652356E-3</v>
      </c>
      <c r="K52" s="215">
        <f t="shared" si="28"/>
        <v>4.9016452793756802E-3</v>
      </c>
      <c r="L52" s="52">
        <f t="shared" si="34"/>
        <v>1.7464312546957175</v>
      </c>
      <c r="N52" s="27">
        <f t="shared" si="29"/>
        <v>9.2752613240418125</v>
      </c>
      <c r="O52" s="152">
        <f t="shared" si="30"/>
        <v>5.7028081123244938</v>
      </c>
      <c r="P52" s="52">
        <f t="shared" si="8"/>
        <v>-0.38515930569604445</v>
      </c>
    </row>
    <row r="53" spans="1:16" ht="20.100000000000001" customHeight="1" x14ac:dyDescent="0.25">
      <c r="A53" s="38" t="s">
        <v>229</v>
      </c>
      <c r="B53" s="19">
        <v>4.4000000000000004</v>
      </c>
      <c r="C53" s="140">
        <v>4.5199999999999996</v>
      </c>
      <c r="D53" s="247">
        <f t="shared" si="25"/>
        <v>1.5520063208984704E-3</v>
      </c>
      <c r="E53" s="215">
        <f t="shared" si="26"/>
        <v>1.5144103515978371E-3</v>
      </c>
      <c r="F53" s="52">
        <f t="shared" si="33"/>
        <v>2.7272727272727094E-2</v>
      </c>
      <c r="H53" s="19">
        <v>5.3629999999999995</v>
      </c>
      <c r="I53" s="140">
        <v>6.1859999999999999</v>
      </c>
      <c r="J53" s="247">
        <f t="shared" si="27"/>
        <v>3.8988664716385268E-3</v>
      </c>
      <c r="K53" s="215">
        <f t="shared" si="28"/>
        <v>4.1473912868578797E-3</v>
      </c>
      <c r="L53" s="52">
        <f t="shared" si="34"/>
        <v>0.15345888495245208</v>
      </c>
      <c r="N53" s="27">
        <f t="shared" ref="N53" si="38">(H53/B53)*10</f>
        <v>12.188636363636363</v>
      </c>
      <c r="O53" s="152">
        <f t="shared" ref="O53:O54" si="39">(I53/C53)*10</f>
        <v>13.685840707964603</v>
      </c>
      <c r="P53" s="52">
        <f t="shared" ref="P53" si="40">(O53-N53)/N53</f>
        <v>0.12283608269707737</v>
      </c>
    </row>
    <row r="54" spans="1:16" ht="20.100000000000001" customHeight="1" x14ac:dyDescent="0.25">
      <c r="A54" s="38" t="s">
        <v>223</v>
      </c>
      <c r="B54" s="19"/>
      <c r="C54" s="140">
        <v>6.27</v>
      </c>
      <c r="D54" s="247">
        <f t="shared" si="25"/>
        <v>0</v>
      </c>
      <c r="E54" s="215">
        <f t="shared" si="26"/>
        <v>2.1007417930350527E-3</v>
      </c>
      <c r="F54" s="52"/>
      <c r="H54" s="19"/>
      <c r="I54" s="140">
        <v>6.0750000000000002</v>
      </c>
      <c r="J54" s="247">
        <f t="shared" si="27"/>
        <v>0</v>
      </c>
      <c r="K54" s="215">
        <f t="shared" si="28"/>
        <v>4.0729715595961237E-3</v>
      </c>
      <c r="L54" s="52"/>
      <c r="N54" s="27"/>
      <c r="O54" s="152">
        <f t="shared" si="39"/>
        <v>9.6889952153110066</v>
      </c>
      <c r="P54" s="52"/>
    </row>
    <row r="55" spans="1:16" ht="20.100000000000001" customHeight="1" x14ac:dyDescent="0.25">
      <c r="A55" s="38" t="s">
        <v>197</v>
      </c>
      <c r="B55" s="19">
        <v>0.92</v>
      </c>
      <c r="C55" s="140">
        <v>1.18</v>
      </c>
      <c r="D55" s="247">
        <f t="shared" si="25"/>
        <v>3.2451041255149836E-4</v>
      </c>
      <c r="E55" s="215">
        <f t="shared" si="26"/>
        <v>3.9535491479766546E-4</v>
      </c>
      <c r="F55" s="52">
        <f t="shared" si="33"/>
        <v>0.28260869565217378</v>
      </c>
      <c r="H55" s="19">
        <v>0.76700000000000002</v>
      </c>
      <c r="I55" s="140">
        <v>1.165</v>
      </c>
      <c r="J55" s="247">
        <f t="shared" si="27"/>
        <v>5.5760406185842817E-4</v>
      </c>
      <c r="K55" s="215">
        <f t="shared" si="28"/>
        <v>7.810719122517669E-4</v>
      </c>
      <c r="L55" s="52">
        <f t="shared" si="34"/>
        <v>0.51890482398956972</v>
      </c>
      <c r="N55" s="27">
        <f t="shared" ref="N55:N59" si="41">(H55/B55)*10</f>
        <v>8.3369565217391308</v>
      </c>
      <c r="O55" s="152">
        <f t="shared" ref="O55:O60" si="42">(I55/C55)*10</f>
        <v>9.8728813559322042</v>
      </c>
      <c r="P55" s="52">
        <f t="shared" ref="P55:P59" si="43">(O55-N55)/N55</f>
        <v>0.18423087972068153</v>
      </c>
    </row>
    <row r="56" spans="1:16" ht="20.100000000000001" customHeight="1" x14ac:dyDescent="0.25">
      <c r="A56" s="38" t="s">
        <v>184</v>
      </c>
      <c r="B56" s="19">
        <v>7.46</v>
      </c>
      <c r="C56" s="140">
        <v>1.3900000000000001</v>
      </c>
      <c r="D56" s="247">
        <f t="shared" ref="D56:D57" si="44">B56/$B$62</f>
        <v>2.6313561713414975E-3</v>
      </c>
      <c r="E56" s="215">
        <f t="shared" ref="E56:E57" si="45">C56/$C$62</f>
        <v>4.6571468777013142E-4</v>
      </c>
      <c r="F56" s="52">
        <f t="shared" si="33"/>
        <v>-0.81367292225201071</v>
      </c>
      <c r="H56" s="19">
        <v>6.6820000000000004</v>
      </c>
      <c r="I56" s="140">
        <v>0.752</v>
      </c>
      <c r="J56" s="247">
        <f t="shared" si="27"/>
        <v>4.8577709795802051E-3</v>
      </c>
      <c r="K56" s="215">
        <f t="shared" si="28"/>
        <v>5.0417689099856546E-4</v>
      </c>
      <c r="L56" s="52">
        <f t="shared" si="34"/>
        <v>-0.8874588446572883</v>
      </c>
      <c r="N56" s="27">
        <f t="shared" si="41"/>
        <v>8.9571045576407506</v>
      </c>
      <c r="O56" s="152">
        <f t="shared" si="42"/>
        <v>5.4100719424460433</v>
      </c>
      <c r="P56" s="52">
        <f t="shared" si="43"/>
        <v>-0.39600214470746059</v>
      </c>
    </row>
    <row r="57" spans="1:16" ht="20.100000000000001" customHeight="1" x14ac:dyDescent="0.25">
      <c r="A57" s="38" t="s">
        <v>190</v>
      </c>
      <c r="B57" s="19">
        <v>0.77</v>
      </c>
      <c r="C57" s="140">
        <v>0.48</v>
      </c>
      <c r="D57" s="247">
        <f t="shared" si="44"/>
        <v>2.7160110615723231E-4</v>
      </c>
      <c r="E57" s="215">
        <f t="shared" si="45"/>
        <v>1.6082233822277918E-4</v>
      </c>
      <c r="F57" s="52">
        <f t="shared" si="33"/>
        <v>-0.37662337662337664</v>
      </c>
      <c r="H57" s="19">
        <v>1.385</v>
      </c>
      <c r="I57" s="140">
        <v>0.58899999999999997</v>
      </c>
      <c r="J57" s="247">
        <f t="shared" si="27"/>
        <v>1.0068860830168488E-3</v>
      </c>
      <c r="K57" s="215">
        <f t="shared" si="28"/>
        <v>3.9489386808265296E-4</v>
      </c>
      <c r="L57" s="52">
        <f t="shared" si="34"/>
        <v>-0.57472924187725638</v>
      </c>
      <c r="N57" s="27">
        <f t="shared" si="41"/>
        <v>17.987012987012989</v>
      </c>
      <c r="O57" s="152">
        <f t="shared" si="42"/>
        <v>12.270833333333332</v>
      </c>
      <c r="P57" s="52">
        <f t="shared" si="43"/>
        <v>-0.31779482551143212</v>
      </c>
    </row>
    <row r="58" spans="1:16" ht="20.100000000000001" customHeight="1" x14ac:dyDescent="0.25">
      <c r="A58" s="38" t="s">
        <v>213</v>
      </c>
      <c r="B58" s="19"/>
      <c r="C58" s="140">
        <v>0.45</v>
      </c>
      <c r="D58" s="247">
        <f>B58/$B$62</f>
        <v>0</v>
      </c>
      <c r="E58" s="215">
        <f>C58/$C$62</f>
        <v>1.5077094208385547E-4</v>
      </c>
      <c r="F58" s="52"/>
      <c r="H58" s="19"/>
      <c r="I58" s="140">
        <v>0.23899999999999999</v>
      </c>
      <c r="J58" s="247">
        <f t="shared" si="27"/>
        <v>0</v>
      </c>
      <c r="K58" s="215">
        <f t="shared" si="28"/>
        <v>1.6023707041044831E-4</v>
      </c>
      <c r="L58" s="52"/>
      <c r="N58" s="27"/>
      <c r="O58" s="152">
        <f t="shared" si="42"/>
        <v>5.3111111111111109</v>
      </c>
      <c r="P58" s="52"/>
    </row>
    <row r="59" spans="1:16" ht="20.100000000000001" customHeight="1" x14ac:dyDescent="0.25">
      <c r="A59" s="38" t="s">
        <v>192</v>
      </c>
      <c r="B59" s="19">
        <v>9.02</v>
      </c>
      <c r="C59" s="140">
        <v>0.35000000000000003</v>
      </c>
      <c r="D59" s="247">
        <f>B59/$B$62</f>
        <v>3.1816129578418639E-3</v>
      </c>
      <c r="E59" s="215">
        <f>C59/$C$62</f>
        <v>1.1726628828744316E-4</v>
      </c>
      <c r="F59" s="52">
        <f t="shared" si="33"/>
        <v>-0.96119733924611972</v>
      </c>
      <c r="H59" s="19">
        <v>7.1950000000000003</v>
      </c>
      <c r="I59" s="140">
        <v>0.20399999999999999</v>
      </c>
      <c r="J59" s="247">
        <f t="shared" si="27"/>
        <v>5.2307186767553988E-3</v>
      </c>
      <c r="K59" s="215">
        <f t="shared" si="28"/>
        <v>1.3677139064322783E-4</v>
      </c>
      <c r="L59" s="52">
        <f t="shared" si="34"/>
        <v>-0.97164697706740799</v>
      </c>
      <c r="N59" s="27">
        <f t="shared" si="41"/>
        <v>7.9767184035476726</v>
      </c>
      <c r="O59" s="152">
        <f t="shared" si="42"/>
        <v>5.8285714285714274</v>
      </c>
      <c r="P59" s="52">
        <f t="shared" si="43"/>
        <v>-0.26930209470862726</v>
      </c>
    </row>
    <row r="60" spans="1:16" ht="20.100000000000001" customHeight="1" x14ac:dyDescent="0.25">
      <c r="A60" s="38" t="s">
        <v>235</v>
      </c>
      <c r="B60" s="19"/>
      <c r="C60" s="140">
        <v>0.05</v>
      </c>
      <c r="D60" s="247">
        <f>B60/$B$62</f>
        <v>0</v>
      </c>
      <c r="E60" s="215">
        <f>C60/$C$62</f>
        <v>1.6752326898206165E-5</v>
      </c>
      <c r="F60" s="52"/>
      <c r="H60" s="19"/>
      <c r="I60" s="140">
        <v>7.5999999999999998E-2</v>
      </c>
      <c r="J60" s="247">
        <f t="shared" si="27"/>
        <v>0</v>
      </c>
      <c r="K60" s="215">
        <f t="shared" si="28"/>
        <v>5.0954047494535865E-5</v>
      </c>
      <c r="L60" s="52"/>
      <c r="N60" s="27"/>
      <c r="O60" s="152">
        <f t="shared" si="42"/>
        <v>15.199999999999998</v>
      </c>
      <c r="P60" s="52"/>
    </row>
    <row r="61" spans="1:16" ht="20.100000000000001" customHeight="1" thickBot="1" x14ac:dyDescent="0.3">
      <c r="A61" s="8" t="s">
        <v>17</v>
      </c>
      <c r="B61" s="19">
        <f>B62-SUM(B39:B60)</f>
        <v>17.260000000000218</v>
      </c>
      <c r="C61" s="140">
        <f>C62-SUM(C39:C60)</f>
        <v>9.0000000000145519E-2</v>
      </c>
      <c r="D61" s="247">
        <f>B61/$B$62</f>
        <v>6.0880975224336222E-3</v>
      </c>
      <c r="E61" s="215">
        <f>C61/$C$62</f>
        <v>3.0154188416819852E-5</v>
      </c>
      <c r="F61" s="52">
        <f t="shared" si="31"/>
        <v>-0.99478563151795218</v>
      </c>
      <c r="H61" s="19">
        <f>H62-SUM(H39:H60)</f>
        <v>12.911000000000058</v>
      </c>
      <c r="I61" s="140">
        <f>I62-SUM(I39:I60)</f>
        <v>9.5999999999776264E-2</v>
      </c>
      <c r="J61" s="247">
        <f t="shared" si="27"/>
        <v>9.3862138756899589E-3</v>
      </c>
      <c r="K61" s="215">
        <f t="shared" si="28"/>
        <v>6.4363007361368981E-5</v>
      </c>
      <c r="L61" s="52">
        <f t="shared" ref="L61" si="46">(I61-H61)/H61</f>
        <v>-0.99256447990087704</v>
      </c>
      <c r="N61" s="27">
        <f t="shared" ref="N61" si="47">(H61/B61)*10</f>
        <v>7.4803012746233453</v>
      </c>
      <c r="O61" s="152">
        <f t="shared" ref="O61" si="48">(I61/C61)*10</f>
        <v>10.666666666624561</v>
      </c>
      <c r="P61" s="52">
        <f t="shared" ref="P61" si="49">(O61-N61)/N61</f>
        <v>0.42596752122950537</v>
      </c>
    </row>
    <row r="62" spans="1:16" ht="26.25" customHeight="1" thickBot="1" x14ac:dyDescent="0.3">
      <c r="A62" s="12" t="s">
        <v>18</v>
      </c>
      <c r="B62" s="17">
        <v>2835.0400000000004</v>
      </c>
      <c r="C62" s="145">
        <v>2984.6599999999994</v>
      </c>
      <c r="D62" s="253">
        <f>SUM(D39:D61)</f>
        <v>0.99999999999999989</v>
      </c>
      <c r="E62" s="254">
        <f>SUM(E39:E61)</f>
        <v>1.0000000000000002</v>
      </c>
      <c r="F62" s="57">
        <f t="shared" si="31"/>
        <v>5.2775269484733538E-2</v>
      </c>
      <c r="G62" s="1"/>
      <c r="H62" s="17">
        <v>1375.528</v>
      </c>
      <c r="I62" s="145">
        <v>1491.5399999999995</v>
      </c>
      <c r="J62" s="253">
        <f>SUM(J39:J61)</f>
        <v>1.0000000000000002</v>
      </c>
      <c r="K62" s="254">
        <f>SUM(K39:K61)</f>
        <v>1</v>
      </c>
      <c r="L62" s="57">
        <f t="shared" si="32"/>
        <v>8.4339977085162554E-2</v>
      </c>
      <c r="M62" s="1"/>
      <c r="N62" s="29">
        <f t="shared" si="29"/>
        <v>4.8518821603927984</v>
      </c>
      <c r="O62" s="146">
        <f t="shared" si="30"/>
        <v>4.9973531323500833</v>
      </c>
      <c r="P62" s="57">
        <f t="shared" si="8"/>
        <v>2.9982379445404304E-2</v>
      </c>
    </row>
    <row r="64" spans="1:16" ht="15.75" thickBot="1" x14ac:dyDescent="0.3"/>
    <row r="65" spans="1:16" x14ac:dyDescent="0.25">
      <c r="A65" s="365" t="s">
        <v>15</v>
      </c>
      <c r="B65" s="353" t="s">
        <v>1</v>
      </c>
      <c r="C65" s="351"/>
      <c r="D65" s="353" t="s">
        <v>104</v>
      </c>
      <c r="E65" s="351"/>
      <c r="F65" s="130" t="s">
        <v>0</v>
      </c>
      <c r="H65" s="363" t="s">
        <v>19</v>
      </c>
      <c r="I65" s="364"/>
      <c r="J65" s="353" t="s">
        <v>104</v>
      </c>
      <c r="K65" s="354"/>
      <c r="L65" s="130" t="s">
        <v>0</v>
      </c>
      <c r="N65" s="361" t="s">
        <v>22</v>
      </c>
      <c r="O65" s="351"/>
      <c r="P65" s="130" t="s">
        <v>0</v>
      </c>
    </row>
    <row r="66" spans="1:16" x14ac:dyDescent="0.25">
      <c r="A66" s="366"/>
      <c r="B66" s="356" t="str">
        <f>B5</f>
        <v>jan-mar</v>
      </c>
      <c r="C66" s="358"/>
      <c r="D66" s="356" t="str">
        <f>B5</f>
        <v>jan-mar</v>
      </c>
      <c r="E66" s="358"/>
      <c r="F66" s="131" t="str">
        <f>F37</f>
        <v>2024/2023</v>
      </c>
      <c r="H66" s="359" t="str">
        <f>B5</f>
        <v>jan-mar</v>
      </c>
      <c r="I66" s="358"/>
      <c r="J66" s="356" t="str">
        <f>B5</f>
        <v>jan-mar</v>
      </c>
      <c r="K66" s="357"/>
      <c r="L66" s="131" t="str">
        <f>L37</f>
        <v>2024/2023</v>
      </c>
      <c r="N66" s="359" t="str">
        <f>B5</f>
        <v>jan-mar</v>
      </c>
      <c r="O66" s="357"/>
      <c r="P66" s="131" t="str">
        <f>P37</f>
        <v>2024/2023</v>
      </c>
    </row>
    <row r="67" spans="1:16" ht="19.5" customHeight="1" thickBot="1" x14ac:dyDescent="0.3">
      <c r="A67" s="367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165</v>
      </c>
      <c r="B68" s="39">
        <v>675.37</v>
      </c>
      <c r="C68" s="147">
        <v>487.15</v>
      </c>
      <c r="D68" s="247">
        <f t="shared" ref="D68:D78" si="50">B68/$B$95</f>
        <v>0.33698407312789402</v>
      </c>
      <c r="E68" s="246">
        <f t="shared" ref="E68:E78" si="51">C68/$C$95</f>
        <v>0.1674417485572478</v>
      </c>
      <c r="F68" s="61">
        <f t="shared" ref="F68:F94" si="52">(C68-B68)/B68</f>
        <v>-0.27869168011608453</v>
      </c>
      <c r="H68" s="19">
        <v>1287.6190000000001</v>
      </c>
      <c r="I68" s="147">
        <v>475.57300000000004</v>
      </c>
      <c r="J68" s="245">
        <f t="shared" ref="J68:J78" si="53">H68/$H$95</f>
        <v>0.53995190993218412</v>
      </c>
      <c r="K68" s="246">
        <f t="shared" ref="K68:K78" si="54">I68/$I$95</f>
        <v>0.21584048682145496</v>
      </c>
      <c r="L68" s="61">
        <f t="shared" ref="L68:L93" si="55">(I68-H68)/H68</f>
        <v>-0.63065704995033467</v>
      </c>
      <c r="N68" s="41">
        <f t="shared" ref="N68:N69" si="56">(H68/B68)*10</f>
        <v>19.065386380798675</v>
      </c>
      <c r="O68" s="149">
        <f t="shared" ref="O68:O69" si="57">(I68/C68)*10</f>
        <v>9.7623524581751013</v>
      </c>
      <c r="P68" s="61">
        <f t="shared" si="8"/>
        <v>-0.48795412465351024</v>
      </c>
    </row>
    <row r="69" spans="1:16" ht="20.100000000000001" customHeight="1" x14ac:dyDescent="0.25">
      <c r="A69" s="38" t="s">
        <v>185</v>
      </c>
      <c r="B69" s="19">
        <v>525.41000000000008</v>
      </c>
      <c r="C69" s="140">
        <v>696.72</v>
      </c>
      <c r="D69" s="247">
        <f t="shared" si="50"/>
        <v>0.26215970780775993</v>
      </c>
      <c r="E69" s="215">
        <f t="shared" si="51"/>
        <v>0.23947452541271827</v>
      </c>
      <c r="F69" s="52">
        <f t="shared" si="52"/>
        <v>0.32605013227764967</v>
      </c>
      <c r="H69" s="19">
        <v>362.54</v>
      </c>
      <c r="I69" s="140">
        <v>409.233</v>
      </c>
      <c r="J69" s="214">
        <f t="shared" si="53"/>
        <v>0.15202801871268909</v>
      </c>
      <c r="K69" s="215">
        <f t="shared" si="54"/>
        <v>0.18573184336243748</v>
      </c>
      <c r="L69" s="52">
        <f t="shared" si="55"/>
        <v>0.12879406410327132</v>
      </c>
      <c r="N69" s="40">
        <f t="shared" si="56"/>
        <v>6.9001351325631397</v>
      </c>
      <c r="O69" s="143">
        <f t="shared" si="57"/>
        <v>5.8737082328625556</v>
      </c>
      <c r="P69" s="52">
        <f t="shared" si="8"/>
        <v>-0.14875460842160423</v>
      </c>
    </row>
    <row r="70" spans="1:16" ht="20.100000000000001" customHeight="1" x14ac:dyDescent="0.25">
      <c r="A70" s="38" t="s">
        <v>167</v>
      </c>
      <c r="B70" s="19">
        <v>273.27999999999997</v>
      </c>
      <c r="C70" s="140">
        <v>578.66</v>
      </c>
      <c r="D70" s="247">
        <f t="shared" si="50"/>
        <v>0.13635637873223694</v>
      </c>
      <c r="E70" s="215">
        <f t="shared" si="51"/>
        <v>0.19889529348278151</v>
      </c>
      <c r="F70" s="52">
        <f t="shared" si="52"/>
        <v>1.1174619437939111</v>
      </c>
      <c r="H70" s="19">
        <v>290.49600000000004</v>
      </c>
      <c r="I70" s="140">
        <v>388.61200000000002</v>
      </c>
      <c r="J70" s="214">
        <f t="shared" si="53"/>
        <v>0.1218169893638256</v>
      </c>
      <c r="K70" s="215">
        <f t="shared" si="54"/>
        <v>0.17637292963364037</v>
      </c>
      <c r="L70" s="52">
        <f t="shared" si="55"/>
        <v>0.33775335977087456</v>
      </c>
      <c r="N70" s="40">
        <f t="shared" ref="N70:N83" si="58">(H70/B70)*10</f>
        <v>10.629976580796255</v>
      </c>
      <c r="O70" s="143">
        <f t="shared" ref="O70:O83" si="59">(I70/C70)*10</f>
        <v>6.7157225313655697</v>
      </c>
      <c r="P70" s="52">
        <f t="shared" ref="P70:P83" si="60">(O70-N70)/N70</f>
        <v>-0.36822790903434727</v>
      </c>
    </row>
    <row r="71" spans="1:16" ht="20.100000000000001" customHeight="1" x14ac:dyDescent="0.25">
      <c r="A71" s="38" t="s">
        <v>182</v>
      </c>
      <c r="B71" s="19">
        <v>73.010000000000005</v>
      </c>
      <c r="C71" s="140">
        <v>71.25</v>
      </c>
      <c r="D71" s="247">
        <f t="shared" si="50"/>
        <v>3.6429227207408599E-2</v>
      </c>
      <c r="E71" s="215">
        <f t="shared" si="51"/>
        <v>2.448983800616629E-2</v>
      </c>
      <c r="F71" s="52">
        <f t="shared" si="52"/>
        <v>-2.4106286810026092E-2</v>
      </c>
      <c r="H71" s="19">
        <v>164.68299999999999</v>
      </c>
      <c r="I71" s="140">
        <v>173.09</v>
      </c>
      <c r="J71" s="214">
        <f t="shared" si="53"/>
        <v>6.9058394123853298E-2</v>
      </c>
      <c r="K71" s="215">
        <f t="shared" si="54"/>
        <v>7.855750823517238E-2</v>
      </c>
      <c r="L71" s="52">
        <f t="shared" si="55"/>
        <v>5.1049592246922945E-2</v>
      </c>
      <c r="N71" s="40">
        <f t="shared" si="58"/>
        <v>22.55622517463361</v>
      </c>
      <c r="O71" s="143">
        <f t="shared" si="59"/>
        <v>24.293333333333337</v>
      </c>
      <c r="P71" s="52">
        <f t="shared" si="60"/>
        <v>7.7012361122075157E-2</v>
      </c>
    </row>
    <row r="72" spans="1:16" ht="20.100000000000001" customHeight="1" x14ac:dyDescent="0.25">
      <c r="A72" s="38" t="s">
        <v>168</v>
      </c>
      <c r="B72" s="19">
        <v>14.66</v>
      </c>
      <c r="C72" s="140">
        <v>177.25</v>
      </c>
      <c r="D72" s="247">
        <f t="shared" si="50"/>
        <v>7.3147852466868921E-3</v>
      </c>
      <c r="E72" s="215">
        <f t="shared" si="51"/>
        <v>6.0923842618848763E-2</v>
      </c>
      <c r="F72" s="52">
        <f t="shared" si="52"/>
        <v>11.090723055934516</v>
      </c>
      <c r="H72" s="19">
        <v>13.959000000000001</v>
      </c>
      <c r="I72" s="140">
        <v>143.17700000000002</v>
      </c>
      <c r="J72" s="214">
        <f t="shared" si="53"/>
        <v>5.8535861234909996E-3</v>
      </c>
      <c r="K72" s="215">
        <f t="shared" si="54"/>
        <v>6.498138746656236E-2</v>
      </c>
      <c r="L72" s="52">
        <f t="shared" si="55"/>
        <v>9.2569668314349176</v>
      </c>
      <c r="N72" s="40">
        <f t="shared" si="58"/>
        <v>9.5218281036834931</v>
      </c>
      <c r="O72" s="143">
        <f t="shared" si="59"/>
        <v>8.0776868829337118</v>
      </c>
      <c r="P72" s="52">
        <f t="shared" si="60"/>
        <v>-0.15166638223505832</v>
      </c>
    </row>
    <row r="73" spans="1:16" ht="20.100000000000001" customHeight="1" x14ac:dyDescent="0.25">
      <c r="A73" s="38" t="s">
        <v>174</v>
      </c>
      <c r="B73" s="19">
        <v>140.20000000000002</v>
      </c>
      <c r="C73" s="140">
        <v>285.04999999999995</v>
      </c>
      <c r="D73" s="247">
        <f t="shared" si="50"/>
        <v>6.9954494651125673E-2</v>
      </c>
      <c r="E73" s="215">
        <f t="shared" si="51"/>
        <v>9.7976537875897537E-2</v>
      </c>
      <c r="F73" s="52">
        <f t="shared" si="52"/>
        <v>1.0331669044222533</v>
      </c>
      <c r="H73" s="19">
        <v>52.565000000000005</v>
      </c>
      <c r="I73" s="140">
        <v>126.392</v>
      </c>
      <c r="J73" s="214">
        <f t="shared" si="53"/>
        <v>2.2042678886833183E-2</v>
      </c>
      <c r="K73" s="215">
        <f t="shared" si="54"/>
        <v>5.7363455894967399E-2</v>
      </c>
      <c r="L73" s="52">
        <f t="shared" si="55"/>
        <v>1.4044896794444972</v>
      </c>
      <c r="N73" s="40">
        <f t="shared" si="58"/>
        <v>3.7492867332382311</v>
      </c>
      <c r="O73" s="143">
        <f t="shared" si="59"/>
        <v>4.4340291176986497</v>
      </c>
      <c r="P73" s="52">
        <f t="shared" si="60"/>
        <v>0.18263270674660076</v>
      </c>
    </row>
    <row r="74" spans="1:16" ht="20.100000000000001" customHeight="1" x14ac:dyDescent="0.25">
      <c r="A74" s="38" t="s">
        <v>173</v>
      </c>
      <c r="B74" s="19"/>
      <c r="C74" s="140">
        <v>143.80000000000001</v>
      </c>
      <c r="D74" s="247">
        <f t="shared" si="50"/>
        <v>0</v>
      </c>
      <c r="E74" s="215">
        <f t="shared" si="51"/>
        <v>4.9426508144374916E-2</v>
      </c>
      <c r="F74" s="52"/>
      <c r="H74" s="19"/>
      <c r="I74" s="140">
        <v>89.920999999999992</v>
      </c>
      <c r="J74" s="214">
        <f t="shared" si="53"/>
        <v>0</v>
      </c>
      <c r="K74" s="215">
        <f t="shared" si="54"/>
        <v>4.0810963649055031E-2</v>
      </c>
      <c r="L74" s="52"/>
      <c r="N74" s="40"/>
      <c r="O74" s="143">
        <f t="shared" si="59"/>
        <v>6.2531988873435314</v>
      </c>
      <c r="P74" s="52"/>
    </row>
    <row r="75" spans="1:16" ht="20.100000000000001" customHeight="1" x14ac:dyDescent="0.25">
      <c r="A75" s="38" t="s">
        <v>198</v>
      </c>
      <c r="B75" s="19">
        <v>3.74</v>
      </c>
      <c r="C75" s="140">
        <v>17.97</v>
      </c>
      <c r="D75" s="247">
        <f t="shared" si="50"/>
        <v>1.8661184735749643E-3</v>
      </c>
      <c r="E75" s="215">
        <f t="shared" si="51"/>
        <v>6.1765949329236234E-3</v>
      </c>
      <c r="F75" s="52">
        <f t="shared" si="52"/>
        <v>3.8048128342245984</v>
      </c>
      <c r="H75" s="19">
        <v>3.0369999999999999</v>
      </c>
      <c r="I75" s="140">
        <v>86.760999999999996</v>
      </c>
      <c r="J75" s="214">
        <f t="shared" si="53"/>
        <v>1.2735397275623012E-3</v>
      </c>
      <c r="K75" s="215">
        <f t="shared" si="54"/>
        <v>3.9376786480974008E-2</v>
      </c>
      <c r="L75" s="52">
        <f t="shared" si="55"/>
        <v>27.567994731643065</v>
      </c>
      <c r="N75" s="40">
        <f t="shared" si="58"/>
        <v>8.120320855614974</v>
      </c>
      <c r="O75" s="143">
        <f t="shared" si="59"/>
        <v>48.281023928770175</v>
      </c>
      <c r="P75" s="52">
        <f t="shared" si="60"/>
        <v>4.9457039675205943</v>
      </c>
    </row>
    <row r="76" spans="1:16" ht="20.100000000000001" customHeight="1" x14ac:dyDescent="0.25">
      <c r="A76" s="38" t="s">
        <v>187</v>
      </c>
      <c r="B76" s="19">
        <v>31.57</v>
      </c>
      <c r="C76" s="140">
        <v>116.27999999999999</v>
      </c>
      <c r="D76" s="247">
        <f t="shared" si="50"/>
        <v>1.575223535047102E-2</v>
      </c>
      <c r="E76" s="215">
        <f t="shared" si="51"/>
        <v>3.9967415626063381E-2</v>
      </c>
      <c r="F76" s="52">
        <f t="shared" si="52"/>
        <v>2.6832435856826096</v>
      </c>
      <c r="H76" s="19">
        <v>9.9710000000000001</v>
      </c>
      <c r="I76" s="140">
        <v>74.057999999999993</v>
      </c>
      <c r="J76" s="214">
        <f t="shared" si="53"/>
        <v>4.1812527571694789E-3</v>
      </c>
      <c r="K76" s="215">
        <f t="shared" si="54"/>
        <v>3.361148503599512E-2</v>
      </c>
      <c r="L76" s="52">
        <f t="shared" si="55"/>
        <v>6.4273392839233763</v>
      </c>
      <c r="N76" s="40">
        <f t="shared" si="58"/>
        <v>3.1583782071586954</v>
      </c>
      <c r="O76" s="143">
        <f t="shared" si="59"/>
        <v>6.3689370485036125</v>
      </c>
      <c r="P76" s="52">
        <f t="shared" si="60"/>
        <v>1.01652133809306</v>
      </c>
    </row>
    <row r="77" spans="1:16" ht="20.100000000000001" customHeight="1" x14ac:dyDescent="0.25">
      <c r="A77" s="38" t="s">
        <v>200</v>
      </c>
      <c r="B77" s="19">
        <v>93.149999999999991</v>
      </c>
      <c r="C77" s="140">
        <v>118.75999999999999</v>
      </c>
      <c r="D77" s="247">
        <f t="shared" si="50"/>
        <v>4.6478325083825642E-2</v>
      </c>
      <c r="E77" s="215">
        <f t="shared" si="51"/>
        <v>4.081983384719029E-2</v>
      </c>
      <c r="F77" s="52">
        <f t="shared" si="52"/>
        <v>0.27493290391841119</v>
      </c>
      <c r="H77" s="19">
        <v>45.917999999999999</v>
      </c>
      <c r="I77" s="140">
        <v>59.301000000000002</v>
      </c>
      <c r="J77" s="214">
        <f t="shared" si="53"/>
        <v>1.9255316829175421E-2</v>
      </c>
      <c r="K77" s="215">
        <f t="shared" si="54"/>
        <v>2.691396843176358E-2</v>
      </c>
      <c r="L77" s="52">
        <f t="shared" si="55"/>
        <v>0.29145433163465312</v>
      </c>
      <c r="N77" s="40">
        <f t="shared" si="58"/>
        <v>4.9294685990338163</v>
      </c>
      <c r="O77" s="143">
        <f t="shared" si="59"/>
        <v>4.9933479285954876</v>
      </c>
      <c r="P77" s="52">
        <f t="shared" si="60"/>
        <v>1.2958664464196355E-2</v>
      </c>
    </row>
    <row r="78" spans="1:16" ht="20.100000000000001" customHeight="1" x14ac:dyDescent="0.25">
      <c r="A78" s="38" t="s">
        <v>181</v>
      </c>
      <c r="B78" s="19">
        <v>46.57</v>
      </c>
      <c r="C78" s="140">
        <v>49.67</v>
      </c>
      <c r="D78" s="247">
        <f t="shared" si="50"/>
        <v>2.3236667731119275E-2</v>
      </c>
      <c r="E78" s="215">
        <f t="shared" si="51"/>
        <v>1.7072424614263573E-2</v>
      </c>
      <c r="F78" s="52">
        <f t="shared" si="52"/>
        <v>6.6566459093837266E-2</v>
      </c>
      <c r="H78" s="19">
        <v>29.789000000000001</v>
      </c>
      <c r="I78" s="140">
        <v>47.067</v>
      </c>
      <c r="J78" s="214">
        <f t="shared" si="53"/>
        <v>1.2491759942164437E-2</v>
      </c>
      <c r="K78" s="215">
        <f t="shared" si="54"/>
        <v>2.1361524294325834E-2</v>
      </c>
      <c r="L78" s="52">
        <f t="shared" si="55"/>
        <v>0.58001275638658556</v>
      </c>
      <c r="N78" s="40">
        <f t="shared" si="58"/>
        <v>6.3966072578913469</v>
      </c>
      <c r="O78" s="143">
        <f t="shared" si="59"/>
        <v>9.4759412119991957</v>
      </c>
      <c r="P78" s="52">
        <f t="shared" si="60"/>
        <v>0.48140112874820407</v>
      </c>
    </row>
    <row r="79" spans="1:16" ht="20.100000000000001" customHeight="1" x14ac:dyDescent="0.25">
      <c r="A79" s="38" t="s">
        <v>186</v>
      </c>
      <c r="B79" s="19">
        <v>0.93</v>
      </c>
      <c r="C79" s="140">
        <v>72.05</v>
      </c>
      <c r="D79" s="247">
        <f t="shared" ref="D79:D91" si="61">B79/$B$95</f>
        <v>4.6403480760019163E-4</v>
      </c>
      <c r="E79" s="215">
        <f t="shared" ref="E79:E91" si="62">C79/$C$95</f>
        <v>2.4764811625884644E-2</v>
      </c>
      <c r="F79" s="52">
        <f t="shared" si="52"/>
        <v>76.473118279569874</v>
      </c>
      <c r="H79" s="19">
        <v>0.46300000000000002</v>
      </c>
      <c r="I79" s="140">
        <v>32.652000000000001</v>
      </c>
      <c r="J79" s="214">
        <f t="shared" ref="J79:J90" si="63">H79/$H$95</f>
        <v>1.9415505230864193E-4</v>
      </c>
      <c r="K79" s="215">
        <f t="shared" ref="K79:K90" si="64">I79/$I$95</f>
        <v>1.4819225598791662E-2</v>
      </c>
      <c r="L79" s="52">
        <f t="shared" si="55"/>
        <v>69.522678185745136</v>
      </c>
      <c r="N79" s="40">
        <f t="shared" si="58"/>
        <v>4.978494623655914</v>
      </c>
      <c r="O79" s="143">
        <f t="shared" si="59"/>
        <v>4.5318528799444833</v>
      </c>
      <c r="P79" s="52">
        <f t="shared" si="60"/>
        <v>-8.9714216339445055E-2</v>
      </c>
    </row>
    <row r="80" spans="1:16" ht="20.100000000000001" customHeight="1" x14ac:dyDescent="0.25">
      <c r="A80" s="38" t="s">
        <v>231</v>
      </c>
      <c r="B80" s="19">
        <v>13.95</v>
      </c>
      <c r="C80" s="140">
        <v>22.7</v>
      </c>
      <c r="D80" s="247">
        <f t="shared" si="61"/>
        <v>6.9605221140028742E-3</v>
      </c>
      <c r="E80" s="215">
        <f t="shared" si="62"/>
        <v>7.8023764595084172E-3</v>
      </c>
      <c r="F80" s="52">
        <f t="shared" si="52"/>
        <v>0.62724014336917566</v>
      </c>
      <c r="H80" s="19">
        <v>13.834999999999999</v>
      </c>
      <c r="I80" s="140">
        <v>27.836999999999996</v>
      </c>
      <c r="J80" s="214">
        <f t="shared" si="63"/>
        <v>5.8015877941469994E-3</v>
      </c>
      <c r="K80" s="215">
        <f t="shared" si="64"/>
        <v>1.2633920831604906E-2</v>
      </c>
      <c r="L80" s="52">
        <f t="shared" si="55"/>
        <v>1.0120708348391758</v>
      </c>
      <c r="N80" s="40">
        <f t="shared" si="58"/>
        <v>9.9175627240143367</v>
      </c>
      <c r="O80" s="143">
        <f t="shared" si="59"/>
        <v>12.262995594713654</v>
      </c>
      <c r="P80" s="52">
        <f t="shared" si="60"/>
        <v>0.23649286986812781</v>
      </c>
    </row>
    <row r="81" spans="1:16" ht="20.100000000000001" customHeight="1" x14ac:dyDescent="0.25">
      <c r="A81" s="38" t="s">
        <v>166</v>
      </c>
      <c r="B81" s="19">
        <v>32.86</v>
      </c>
      <c r="C81" s="140">
        <v>41.6</v>
      </c>
      <c r="D81" s="247">
        <f t="shared" si="61"/>
        <v>1.6395896535206771E-2</v>
      </c>
      <c r="E81" s="215">
        <f t="shared" si="62"/>
        <v>1.4298628225354633E-2</v>
      </c>
      <c r="F81" s="52">
        <f t="shared" si="52"/>
        <v>0.26597687157638472</v>
      </c>
      <c r="H81" s="19">
        <v>11.218</v>
      </c>
      <c r="I81" s="140">
        <v>27.48</v>
      </c>
      <c r="J81" s="214">
        <f t="shared" si="63"/>
        <v>4.7041714401692119E-3</v>
      </c>
      <c r="K81" s="215">
        <f t="shared" si="64"/>
        <v>1.2471895119894489E-2</v>
      </c>
      <c r="L81" s="52">
        <f t="shared" si="55"/>
        <v>1.4496345159564985</v>
      </c>
      <c r="N81" s="40">
        <f t="shared" si="58"/>
        <v>3.4138770541692027</v>
      </c>
      <c r="O81" s="143">
        <f t="shared" si="59"/>
        <v>6.6057692307692308</v>
      </c>
      <c r="P81" s="52">
        <f t="shared" si="60"/>
        <v>0.93497572582525335</v>
      </c>
    </row>
    <row r="82" spans="1:16" ht="20.100000000000001" customHeight="1" x14ac:dyDescent="0.25">
      <c r="A82" s="38" t="s">
        <v>202</v>
      </c>
      <c r="B82" s="19">
        <v>9.8800000000000008</v>
      </c>
      <c r="C82" s="140">
        <v>6.5299999999999994</v>
      </c>
      <c r="D82" s="247">
        <f t="shared" si="61"/>
        <v>4.9297461280536489E-3</v>
      </c>
      <c r="E82" s="215">
        <f t="shared" si="62"/>
        <v>2.2444721709510996E-3</v>
      </c>
      <c r="F82" s="52">
        <f t="shared" si="52"/>
        <v>-0.33906882591093129</v>
      </c>
      <c r="H82" s="19">
        <v>12.492999999999999</v>
      </c>
      <c r="I82" s="140">
        <v>13.648</v>
      </c>
      <c r="J82" s="214">
        <f t="shared" si="63"/>
        <v>5.2388316814079121E-3</v>
      </c>
      <c r="K82" s="215">
        <f t="shared" si="64"/>
        <v>6.1941930348005814E-3</v>
      </c>
      <c r="L82" s="52">
        <f t="shared" si="55"/>
        <v>9.2451772992876116E-2</v>
      </c>
      <c r="N82" s="40">
        <f t="shared" si="58"/>
        <v>12.64473684210526</v>
      </c>
      <c r="O82" s="143">
        <f t="shared" si="59"/>
        <v>20.900459418070447</v>
      </c>
      <c r="P82" s="52">
        <f t="shared" si="60"/>
        <v>0.65289793524802742</v>
      </c>
    </row>
    <row r="83" spans="1:16" ht="20.100000000000001" customHeight="1" x14ac:dyDescent="0.25">
      <c r="A83" s="38" t="s">
        <v>221</v>
      </c>
      <c r="B83" s="19">
        <v>12.6</v>
      </c>
      <c r="C83" s="140">
        <v>2.85</v>
      </c>
      <c r="D83" s="247">
        <f t="shared" si="61"/>
        <v>6.2869231997445315E-3</v>
      </c>
      <c r="E83" s="215">
        <f t="shared" si="62"/>
        <v>9.7959352024665149E-4</v>
      </c>
      <c r="F83" s="52">
        <f t="shared" si="52"/>
        <v>-0.77380952380952384</v>
      </c>
      <c r="H83" s="19">
        <v>7.0309999999999997</v>
      </c>
      <c r="I83" s="140">
        <v>6.9160000000000004</v>
      </c>
      <c r="J83" s="214">
        <f t="shared" si="63"/>
        <v>2.948389142077886E-3</v>
      </c>
      <c r="K83" s="215">
        <f t="shared" si="64"/>
        <v>3.138851042546954E-3</v>
      </c>
      <c r="L83" s="52">
        <f t="shared" si="55"/>
        <v>-1.6356137107097046E-2</v>
      </c>
      <c r="N83" s="40">
        <f t="shared" si="58"/>
        <v>5.5801587301587299</v>
      </c>
      <c r="O83" s="143">
        <f t="shared" si="59"/>
        <v>24.266666666666666</v>
      </c>
      <c r="P83" s="52">
        <f t="shared" si="60"/>
        <v>3.3487412885791499</v>
      </c>
    </row>
    <row r="84" spans="1:16" ht="20.100000000000001" customHeight="1" x14ac:dyDescent="0.25">
      <c r="A84" s="38" t="s">
        <v>175</v>
      </c>
      <c r="B84" s="19">
        <v>2.4300000000000002</v>
      </c>
      <c r="C84" s="140">
        <v>2.58</v>
      </c>
      <c r="D84" s="247">
        <f t="shared" si="61"/>
        <v>1.212478045665017E-3</v>
      </c>
      <c r="E84" s="215">
        <f t="shared" si="62"/>
        <v>8.8678992359170563E-4</v>
      </c>
      <c r="F84" s="52">
        <f t="shared" si="52"/>
        <v>6.1728395061728357E-2</v>
      </c>
      <c r="H84" s="19">
        <v>1.869</v>
      </c>
      <c r="I84" s="140">
        <v>5.1210000000000004</v>
      </c>
      <c r="J84" s="214">
        <f t="shared" si="63"/>
        <v>7.8374901245108371E-4</v>
      </c>
      <c r="K84" s="215">
        <f t="shared" si="64"/>
        <v>2.3241839486528269E-3</v>
      </c>
      <c r="L84" s="52">
        <f t="shared" si="55"/>
        <v>1.7399678972712684</v>
      </c>
      <c r="N84" s="40">
        <f t="shared" ref="N84:N94" si="65">(H84/B84)*10</f>
        <v>7.6913580246913575</v>
      </c>
      <c r="O84" s="143">
        <f t="shared" ref="O84:O94" si="66">(I84/C84)*10</f>
        <v>19.848837209302324</v>
      </c>
      <c r="P84" s="52">
        <f t="shared" ref="P84:P94" si="67">(O84-N84)/N84</f>
        <v>1.5806674381275896</v>
      </c>
    </row>
    <row r="85" spans="1:16" ht="20.100000000000001" customHeight="1" x14ac:dyDescent="0.25">
      <c r="A85" s="38" t="s">
        <v>205</v>
      </c>
      <c r="B85" s="19">
        <v>3.69</v>
      </c>
      <c r="C85" s="140">
        <v>2.67</v>
      </c>
      <c r="D85" s="247">
        <f t="shared" si="61"/>
        <v>1.8411703656394699E-3</v>
      </c>
      <c r="E85" s="215">
        <f t="shared" si="62"/>
        <v>9.1772445581002088E-4</v>
      </c>
      <c r="F85" s="52">
        <f t="shared" si="52"/>
        <v>-0.27642276422764228</v>
      </c>
      <c r="H85" s="19">
        <v>4.2039999999999997</v>
      </c>
      <c r="I85" s="140">
        <v>4.258</v>
      </c>
      <c r="J85" s="214">
        <f t="shared" si="63"/>
        <v>1.7629111013078415E-3</v>
      </c>
      <c r="K85" s="215">
        <f t="shared" si="64"/>
        <v>1.9325083486357619E-3</v>
      </c>
      <c r="L85" s="52">
        <f t="shared" si="55"/>
        <v>1.2844909609895403E-2</v>
      </c>
      <c r="N85" s="40">
        <f t="shared" si="65"/>
        <v>11.392953929539296</v>
      </c>
      <c r="O85" s="143">
        <f t="shared" si="66"/>
        <v>15.94756554307116</v>
      </c>
      <c r="P85" s="52">
        <f t="shared" si="67"/>
        <v>0.39977442564064181</v>
      </c>
    </row>
    <row r="86" spans="1:16" ht="20.100000000000001" customHeight="1" x14ac:dyDescent="0.25">
      <c r="A86" s="38" t="s">
        <v>236</v>
      </c>
      <c r="B86" s="19"/>
      <c r="C86" s="140">
        <v>3.6</v>
      </c>
      <c r="D86" s="247">
        <f t="shared" si="61"/>
        <v>0</v>
      </c>
      <c r="E86" s="215">
        <f t="shared" si="62"/>
        <v>1.2373812887326125E-3</v>
      </c>
      <c r="F86" s="52"/>
      <c r="H86" s="19"/>
      <c r="I86" s="140">
        <v>2.4020000000000001</v>
      </c>
      <c r="J86" s="214">
        <f t="shared" si="63"/>
        <v>0</v>
      </c>
      <c r="K86" s="215">
        <f t="shared" si="64"/>
        <v>1.0901561891552608E-3</v>
      </c>
      <c r="L86" s="52"/>
      <c r="N86" s="40"/>
      <c r="O86" s="143">
        <f t="shared" si="66"/>
        <v>6.6722222222222225</v>
      </c>
      <c r="P86" s="52"/>
    </row>
    <row r="87" spans="1:16" ht="20.100000000000001" customHeight="1" x14ac:dyDescent="0.25">
      <c r="A87" s="38" t="s">
        <v>218</v>
      </c>
      <c r="B87" s="19">
        <v>3.11</v>
      </c>
      <c r="C87" s="140">
        <v>1.49</v>
      </c>
      <c r="D87" s="247">
        <f t="shared" si="61"/>
        <v>1.5517723135877375E-3</v>
      </c>
      <c r="E87" s="215">
        <f t="shared" si="62"/>
        <v>5.1213836672544242E-4</v>
      </c>
      <c r="F87" s="52">
        <f t="shared" si="52"/>
        <v>-0.52090032154340837</v>
      </c>
      <c r="H87" s="19">
        <v>1.6280000000000001</v>
      </c>
      <c r="I87" s="140">
        <v>2.2730000000000001</v>
      </c>
      <c r="J87" s="214">
        <f t="shared" si="63"/>
        <v>6.826877433228273E-4</v>
      </c>
      <c r="K87" s="215">
        <f t="shared" si="64"/>
        <v>1.0316090832430923E-3</v>
      </c>
      <c r="L87" s="52">
        <f t="shared" si="55"/>
        <v>0.39619164619164615</v>
      </c>
      <c r="N87" s="40"/>
      <c r="O87" s="143">
        <f t="shared" si="66"/>
        <v>15.255033557046982</v>
      </c>
      <c r="P87" s="52"/>
    </row>
    <row r="88" spans="1:16" ht="20.100000000000001" customHeight="1" x14ac:dyDescent="0.25">
      <c r="A88" s="38" t="s">
        <v>212</v>
      </c>
      <c r="B88" s="19">
        <v>28.85</v>
      </c>
      <c r="C88" s="140">
        <v>0.98000000000000009</v>
      </c>
      <c r="D88" s="247">
        <f t="shared" si="61"/>
        <v>1.4395058278780138E-2</v>
      </c>
      <c r="E88" s="215">
        <f t="shared" si="62"/>
        <v>3.3684268415498897E-4</v>
      </c>
      <c r="F88" s="52">
        <f t="shared" si="52"/>
        <v>-0.96603119584055464</v>
      </c>
      <c r="H88" s="19">
        <v>17.43</v>
      </c>
      <c r="I88" s="140">
        <v>2.2610000000000001</v>
      </c>
      <c r="J88" s="214">
        <f t="shared" si="63"/>
        <v>7.3091200037572971E-3</v>
      </c>
      <c r="K88" s="215">
        <f t="shared" si="64"/>
        <v>1.026162840832658E-3</v>
      </c>
      <c r="L88" s="52">
        <f t="shared" si="55"/>
        <v>-0.870281124497992</v>
      </c>
      <c r="N88" s="40">
        <f t="shared" si="65"/>
        <v>6.0415944540727899</v>
      </c>
      <c r="O88" s="143">
        <f t="shared" si="66"/>
        <v>23.071428571428569</v>
      </c>
      <c r="P88" s="52">
        <f t="shared" si="67"/>
        <v>2.818764855339726</v>
      </c>
    </row>
    <row r="89" spans="1:16" ht="20.100000000000001" customHeight="1" x14ac:dyDescent="0.25">
      <c r="A89" s="38" t="s">
        <v>237</v>
      </c>
      <c r="B89" s="19"/>
      <c r="C89" s="140">
        <v>1.8</v>
      </c>
      <c r="D89" s="247">
        <f t="shared" si="61"/>
        <v>0</v>
      </c>
      <c r="E89" s="215">
        <f t="shared" si="62"/>
        <v>6.1869064436630627E-4</v>
      </c>
      <c r="F89" s="52"/>
      <c r="H89" s="19"/>
      <c r="I89" s="140">
        <v>1.171</v>
      </c>
      <c r="J89" s="214">
        <f t="shared" si="63"/>
        <v>0</v>
      </c>
      <c r="K89" s="215">
        <f t="shared" si="64"/>
        <v>5.3146248855154461E-4</v>
      </c>
      <c r="L89" s="52"/>
      <c r="N89" s="40"/>
      <c r="O89" s="143">
        <f t="shared" si="66"/>
        <v>6.5055555555555555</v>
      </c>
      <c r="P89" s="52"/>
    </row>
    <row r="90" spans="1:16" ht="20.100000000000001" customHeight="1" x14ac:dyDescent="0.25">
      <c r="A90" s="38" t="s">
        <v>204</v>
      </c>
      <c r="B90" s="19"/>
      <c r="C90" s="140">
        <v>0.9</v>
      </c>
      <c r="D90" s="247">
        <f t="shared" si="61"/>
        <v>0</v>
      </c>
      <c r="E90" s="215">
        <f t="shared" si="62"/>
        <v>3.0934532218315314E-4</v>
      </c>
      <c r="F90" s="52"/>
      <c r="H90" s="19"/>
      <c r="I90" s="140">
        <v>0.67600000000000005</v>
      </c>
      <c r="J90" s="214">
        <f t="shared" si="63"/>
        <v>0</v>
      </c>
      <c r="K90" s="215">
        <f t="shared" si="64"/>
        <v>3.0680498912113085E-4</v>
      </c>
      <c r="L90" s="52"/>
      <c r="N90" s="40"/>
      <c r="O90" s="143">
        <f t="shared" si="66"/>
        <v>7.511111111111112</v>
      </c>
      <c r="P90" s="52"/>
    </row>
    <row r="91" spans="1:16" ht="20.100000000000001" customHeight="1" x14ac:dyDescent="0.25">
      <c r="A91" s="38" t="s">
        <v>238</v>
      </c>
      <c r="B91" s="19"/>
      <c r="C91" s="140">
        <v>0.18</v>
      </c>
      <c r="D91" s="247">
        <f t="shared" si="61"/>
        <v>0</v>
      </c>
      <c r="E91" s="215">
        <f t="shared" si="62"/>
        <v>6.1869064436630619E-5</v>
      </c>
      <c r="F91" s="52"/>
      <c r="H91" s="19"/>
      <c r="I91" s="140">
        <v>0.65200000000000002</v>
      </c>
      <c r="J91" s="214">
        <f>H91/$H$95</f>
        <v>0</v>
      </c>
      <c r="K91" s="215">
        <f>I91/$I$95</f>
        <v>2.9591250430026226E-4</v>
      </c>
      <c r="L91" s="52"/>
      <c r="N91" s="40"/>
      <c r="O91" s="143">
        <f t="shared" si="66"/>
        <v>36.222222222222229</v>
      </c>
      <c r="P91" s="52"/>
    </row>
    <row r="92" spans="1:16" ht="20.100000000000001" customHeight="1" x14ac:dyDescent="0.25">
      <c r="A92" s="38" t="s">
        <v>239</v>
      </c>
      <c r="B92" s="19">
        <v>0.5</v>
      </c>
      <c r="C92" s="140">
        <v>3.92</v>
      </c>
      <c r="D92" s="247">
        <f>B92/$B$95</f>
        <v>2.4948107935494174E-4</v>
      </c>
      <c r="E92" s="215">
        <f>C92/$C$95</f>
        <v>1.3473707366199559E-3</v>
      </c>
      <c r="F92" s="52">
        <f t="shared" si="52"/>
        <v>6.84</v>
      </c>
      <c r="H92" s="19">
        <v>0.90200000000000002</v>
      </c>
      <c r="I92" s="140">
        <v>0.627</v>
      </c>
      <c r="J92" s="214">
        <f>H92/$H$95</f>
        <v>3.7824591184102595E-4</v>
      </c>
      <c r="K92" s="215">
        <f>I92/$I$95</f>
        <v>2.8456616594519084E-4</v>
      </c>
      <c r="L92" s="52">
        <f t="shared" si="55"/>
        <v>-0.3048780487804878</v>
      </c>
      <c r="N92" s="40">
        <f t="shared" si="65"/>
        <v>18.04</v>
      </c>
      <c r="O92" s="143">
        <f t="shared" si="66"/>
        <v>1.5994897959183674</v>
      </c>
      <c r="P92" s="52">
        <f t="shared" si="67"/>
        <v>-0.91133648581383775</v>
      </c>
    </row>
    <row r="93" spans="1:16" ht="20.100000000000001" customHeight="1" x14ac:dyDescent="0.25">
      <c r="A93" s="38"/>
      <c r="B93" s="19"/>
      <c r="C93" s="140"/>
      <c r="D93" s="247">
        <f>B93/$B$95</f>
        <v>0</v>
      </c>
      <c r="E93" s="215">
        <f>C93/$C$95</f>
        <v>0</v>
      </c>
      <c r="F93" s="52"/>
      <c r="H93" s="19">
        <v>1.0189999999999999</v>
      </c>
      <c r="I93" s="140">
        <v>0.54400000000000004</v>
      </c>
      <c r="J93" s="214">
        <f>H93/$H$95</f>
        <v>4.2730885162528315E-4</v>
      </c>
      <c r="K93" s="215">
        <f>I93/$I$95</f>
        <v>2.4689632260635382E-4</v>
      </c>
      <c r="L93" s="52">
        <f t="shared" si="55"/>
        <v>-0.46614327772325803</v>
      </c>
      <c r="N93" s="40"/>
      <c r="O93" s="143" t="e">
        <f t="shared" si="66"/>
        <v>#DIV/0!</v>
      </c>
      <c r="P93" s="52"/>
    </row>
    <row r="94" spans="1:16" ht="20.100000000000001" customHeight="1" thickBot="1" x14ac:dyDescent="0.3">
      <c r="A94" s="8" t="s">
        <v>17</v>
      </c>
      <c r="B94" s="196">
        <f>B95-SUM(B68:B93)</f>
        <v>18.399999999999636</v>
      </c>
      <c r="C94" s="22">
        <f>C95-SUM(C68:C93)</f>
        <v>2.9599999999991269</v>
      </c>
      <c r="D94" s="247">
        <f>B94/$B$95</f>
        <v>9.1809037202616739E-3</v>
      </c>
      <c r="E94" s="215">
        <f>C94/$C$95</f>
        <v>1.0174023929576258E-3</v>
      </c>
      <c r="F94" s="52">
        <f t="shared" si="52"/>
        <v>-0.83913043478265292</v>
      </c>
      <c r="H94" s="196">
        <f>H95-SUM(H68:H93)</f>
        <v>52.023000000000138</v>
      </c>
      <c r="I94" s="119">
        <f>I95-SUM(I68:I93)</f>
        <v>1.6509999999998399</v>
      </c>
      <c r="J94" s="214">
        <f>H94/$H$95</f>
        <v>2.181539586663608E-2</v>
      </c>
      <c r="K94" s="215">
        <f>I94/$I$95</f>
        <v>7.49312184968843E-4</v>
      </c>
      <c r="L94" s="52">
        <f t="shared" ref="L94" si="68">(I94-H94)/H94</f>
        <v>-0.9682640370605341</v>
      </c>
      <c r="N94" s="40">
        <f t="shared" si="65"/>
        <v>28.273369565218026</v>
      </c>
      <c r="O94" s="143">
        <f t="shared" si="66"/>
        <v>5.5777027027038075</v>
      </c>
      <c r="P94" s="52">
        <f t="shared" si="67"/>
        <v>-0.80272239253840083</v>
      </c>
    </row>
    <row r="95" spans="1:16" ht="26.25" customHeight="1" thickBot="1" x14ac:dyDescent="0.3">
      <c r="A95" s="12" t="s">
        <v>18</v>
      </c>
      <c r="B95" s="17">
        <v>2004.1599999999999</v>
      </c>
      <c r="C95" s="145">
        <v>2909.3699999999994</v>
      </c>
      <c r="D95" s="243">
        <f>SUM(D68:D94)</f>
        <v>1</v>
      </c>
      <c r="E95" s="244">
        <f>SUM(E68:E94)</f>
        <v>1.0000000000000002</v>
      </c>
      <c r="F95" s="57">
        <f>(C95-B95)/B95</f>
        <v>0.45166553568577339</v>
      </c>
      <c r="G95" s="1"/>
      <c r="H95" s="17">
        <v>2384.6920000000005</v>
      </c>
      <c r="I95" s="145">
        <v>2203.3539999999998</v>
      </c>
      <c r="J95" s="255">
        <f>H95/$H$95</f>
        <v>1</v>
      </c>
      <c r="K95" s="244">
        <f>I95/$I$95</f>
        <v>1</v>
      </c>
      <c r="L95" s="57">
        <f>(I95-H95)/H95</f>
        <v>-7.6042524569210873E-2</v>
      </c>
      <c r="M95" s="1"/>
      <c r="N95" s="37">
        <f t="shared" ref="N95:O95" si="69">(H95/B95)*10</f>
        <v>11.898710681781896</v>
      </c>
      <c r="O95" s="150">
        <f t="shared" si="69"/>
        <v>7.573302811261545</v>
      </c>
      <c r="P95" s="57">
        <f>(O95-N95)/N95</f>
        <v>-0.36351903884367731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1:L62 J60:K60 N62:P62 D58:E61 K57:K59 D19:E19 D18:E18 J21:K24 J18:K19 D68:E73 N39:P47 K39:L47 D39:F47 K53:K55 D53:E55 D21:E24 D20:E20 J20:K2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38" t="s">
        <v>3</v>
      </c>
      <c r="B4" s="326"/>
      <c r="C4" s="326"/>
      <c r="D4" s="361" t="s">
        <v>1</v>
      </c>
      <c r="E4" s="369"/>
      <c r="F4" s="351" t="s">
        <v>13</v>
      </c>
      <c r="G4" s="351"/>
      <c r="H4" s="368" t="s">
        <v>34</v>
      </c>
      <c r="I4" s="369"/>
      <c r="K4" s="361" t="s">
        <v>19</v>
      </c>
      <c r="L4" s="369"/>
      <c r="M4" s="351" t="s">
        <v>13</v>
      </c>
      <c r="N4" s="351"/>
      <c r="O4" s="368" t="s">
        <v>34</v>
      </c>
      <c r="P4" s="369"/>
      <c r="R4" s="361" t="s">
        <v>22</v>
      </c>
      <c r="S4" s="351"/>
      <c r="T4" s="69" t="s">
        <v>0</v>
      </c>
    </row>
    <row r="5" spans="1:20" x14ac:dyDescent="0.25">
      <c r="A5" s="352"/>
      <c r="B5" s="327"/>
      <c r="C5" s="327"/>
      <c r="D5" s="370" t="s">
        <v>40</v>
      </c>
      <c r="E5" s="371"/>
      <c r="F5" s="372" t="str">
        <f>D5</f>
        <v>jan - mar</v>
      </c>
      <c r="G5" s="372"/>
      <c r="H5" s="370" t="str">
        <f>F5</f>
        <v>jan - mar</v>
      </c>
      <c r="I5" s="371"/>
      <c r="K5" s="370" t="str">
        <f>D5</f>
        <v>jan - mar</v>
      </c>
      <c r="L5" s="371"/>
      <c r="M5" s="372" t="str">
        <f>D5</f>
        <v>jan - mar</v>
      </c>
      <c r="N5" s="372"/>
      <c r="O5" s="370" t="str">
        <f>D5</f>
        <v>jan - mar</v>
      </c>
      <c r="P5" s="371"/>
      <c r="R5" s="370" t="str">
        <f>D5</f>
        <v>jan - mar</v>
      </c>
      <c r="S5" s="372"/>
      <c r="T5" s="67" t="s">
        <v>35</v>
      </c>
    </row>
    <row r="6" spans="1:20" ht="15.75" thickBot="1" x14ac:dyDescent="0.3">
      <c r="A6" s="352"/>
      <c r="B6" s="327"/>
      <c r="C6" s="327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38" t="s">
        <v>2</v>
      </c>
      <c r="B23" s="326"/>
      <c r="C23" s="326"/>
      <c r="D23" s="361" t="s">
        <v>1</v>
      </c>
      <c r="E23" s="369"/>
      <c r="F23" s="351" t="s">
        <v>13</v>
      </c>
      <c r="G23" s="351"/>
      <c r="H23" s="368" t="s">
        <v>34</v>
      </c>
      <c r="I23" s="369"/>
      <c r="J23"/>
      <c r="K23" s="361" t="s">
        <v>19</v>
      </c>
      <c r="L23" s="369"/>
      <c r="M23" s="351" t="s">
        <v>13</v>
      </c>
      <c r="N23" s="351"/>
      <c r="O23" s="368" t="s">
        <v>34</v>
      </c>
      <c r="P23" s="369"/>
      <c r="Q23"/>
      <c r="R23" s="361" t="s">
        <v>22</v>
      </c>
      <c r="S23" s="351"/>
      <c r="T23" s="69" t="s">
        <v>0</v>
      </c>
    </row>
    <row r="24" spans="1:20" s="3" customFormat="1" ht="15" customHeight="1" x14ac:dyDescent="0.25">
      <c r="A24" s="352"/>
      <c r="B24" s="327"/>
      <c r="C24" s="327"/>
      <c r="D24" s="370" t="s">
        <v>40</v>
      </c>
      <c r="E24" s="371"/>
      <c r="F24" s="372" t="str">
        <f>D24</f>
        <v>jan - mar</v>
      </c>
      <c r="G24" s="372"/>
      <c r="H24" s="370" t="str">
        <f>F24</f>
        <v>jan - mar</v>
      </c>
      <c r="I24" s="371"/>
      <c r="J24"/>
      <c r="K24" s="370" t="str">
        <f>D24</f>
        <v>jan - mar</v>
      </c>
      <c r="L24" s="371"/>
      <c r="M24" s="372" t="str">
        <f>D24</f>
        <v>jan - mar</v>
      </c>
      <c r="N24" s="372"/>
      <c r="O24" s="370" t="str">
        <f>D24</f>
        <v>jan - mar</v>
      </c>
      <c r="P24" s="371"/>
      <c r="Q24"/>
      <c r="R24" s="370" t="str">
        <f>D24</f>
        <v>jan - mar</v>
      </c>
      <c r="S24" s="372"/>
      <c r="T24" s="67" t="s">
        <v>35</v>
      </c>
    </row>
    <row r="25" spans="1:20" ht="15.75" customHeight="1" thickBot="1" x14ac:dyDescent="0.3">
      <c r="A25" s="352"/>
      <c r="B25" s="327"/>
      <c r="C25" s="327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38" t="s">
        <v>2</v>
      </c>
      <c r="B42" s="326"/>
      <c r="C42" s="326"/>
      <c r="D42" s="361" t="s">
        <v>1</v>
      </c>
      <c r="E42" s="369"/>
      <c r="F42" s="351" t="s">
        <v>13</v>
      </c>
      <c r="G42" s="351"/>
      <c r="H42" s="368" t="s">
        <v>34</v>
      </c>
      <c r="I42" s="369"/>
      <c r="K42" s="361" t="s">
        <v>19</v>
      </c>
      <c r="L42" s="369"/>
      <c r="M42" s="351" t="s">
        <v>13</v>
      </c>
      <c r="N42" s="351"/>
      <c r="O42" s="368" t="s">
        <v>34</v>
      </c>
      <c r="P42" s="369"/>
      <c r="R42" s="361" t="s">
        <v>22</v>
      </c>
      <c r="S42" s="351"/>
      <c r="T42" s="69" t="s">
        <v>0</v>
      </c>
    </row>
    <row r="43" spans="1:20" ht="15" customHeight="1" x14ac:dyDescent="0.25">
      <c r="A43" s="352"/>
      <c r="B43" s="327"/>
      <c r="C43" s="327"/>
      <c r="D43" s="370" t="s">
        <v>40</v>
      </c>
      <c r="E43" s="371"/>
      <c r="F43" s="372" t="str">
        <f>D43</f>
        <v>jan - mar</v>
      </c>
      <c r="G43" s="372"/>
      <c r="H43" s="370" t="str">
        <f>F43</f>
        <v>jan - mar</v>
      </c>
      <c r="I43" s="371"/>
      <c r="K43" s="370" t="str">
        <f>D43</f>
        <v>jan - mar</v>
      </c>
      <c r="L43" s="371"/>
      <c r="M43" s="372" t="str">
        <f>D43</f>
        <v>jan - mar</v>
      </c>
      <c r="N43" s="372"/>
      <c r="O43" s="370" t="str">
        <f>D43</f>
        <v>jan - mar</v>
      </c>
      <c r="P43" s="371"/>
      <c r="R43" s="370" t="str">
        <f>D43</f>
        <v>jan - mar</v>
      </c>
      <c r="S43" s="372"/>
      <c r="T43" s="67" t="s">
        <v>35</v>
      </c>
    </row>
    <row r="44" spans="1:20" ht="15.75" customHeight="1" thickBot="1" x14ac:dyDescent="0.3">
      <c r="A44" s="352"/>
      <c r="B44" s="327"/>
      <c r="C44" s="327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A4:C6"/>
    <mergeCell ref="D4:E4"/>
    <mergeCell ref="F4:G4"/>
    <mergeCell ref="H4:I4"/>
    <mergeCell ref="K4:L4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23:C25"/>
    <mergeCell ref="D23:E23"/>
    <mergeCell ref="F23:G23"/>
    <mergeCell ref="H23:I23"/>
    <mergeCell ref="K23:L23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42:C44"/>
    <mergeCell ref="D42:E42"/>
    <mergeCell ref="F42:G42"/>
    <mergeCell ref="H42:I42"/>
    <mergeCell ref="K42:L42"/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K36"/>
  <sheetViews>
    <sheetView showGridLines="0" topLeftCell="H20" workbookViewId="0">
      <selection activeCell="Y17" sqref="Y17"/>
    </sheetView>
  </sheetViews>
  <sheetFormatPr defaultRowHeight="15" x14ac:dyDescent="0.25"/>
  <cols>
    <col min="1" max="1" width="19.42578125" bestFit="1" customWidth="1"/>
    <col min="19" max="19" width="18.5703125" customWidth="1"/>
    <col min="20" max="21" width="9.140625" customWidth="1"/>
    <col min="22" max="23" width="9.7109375" customWidth="1"/>
    <col min="261" max="261" width="19.42578125" bestFit="1" customWidth="1"/>
    <col min="271" max="271" width="18.5703125" customWidth="1"/>
    <col min="272" max="273" width="9.140625" customWidth="1"/>
    <col min="274" max="274" width="0" hidden="1" customWidth="1"/>
    <col min="275" max="276" width="9.85546875" customWidth="1"/>
    <col min="517" max="517" width="19.42578125" bestFit="1" customWidth="1"/>
    <col min="527" max="527" width="18.5703125" customWidth="1"/>
    <col min="528" max="529" width="9.140625" customWidth="1"/>
    <col min="530" max="530" width="0" hidden="1" customWidth="1"/>
    <col min="531" max="532" width="9.85546875" customWidth="1"/>
    <col min="773" max="773" width="19.42578125" bestFit="1" customWidth="1"/>
    <col min="783" max="783" width="18.5703125" customWidth="1"/>
    <col min="784" max="785" width="9.140625" customWidth="1"/>
    <col min="786" max="786" width="0" hidden="1" customWidth="1"/>
    <col min="787" max="788" width="9.85546875" customWidth="1"/>
    <col min="1029" max="1029" width="19.42578125" bestFit="1" customWidth="1"/>
    <col min="1039" max="1039" width="18.5703125" customWidth="1"/>
    <col min="1040" max="1041" width="9.140625" customWidth="1"/>
    <col min="1042" max="1042" width="0" hidden="1" customWidth="1"/>
    <col min="1043" max="1044" width="9.85546875" customWidth="1"/>
    <col min="1285" max="1285" width="19.42578125" bestFit="1" customWidth="1"/>
    <col min="1295" max="1295" width="18.5703125" customWidth="1"/>
    <col min="1296" max="1297" width="9.140625" customWidth="1"/>
    <col min="1298" max="1298" width="0" hidden="1" customWidth="1"/>
    <col min="1299" max="1300" width="9.85546875" customWidth="1"/>
    <col min="1541" max="1541" width="19.42578125" bestFit="1" customWidth="1"/>
    <col min="1551" max="1551" width="18.5703125" customWidth="1"/>
    <col min="1552" max="1553" width="9.140625" customWidth="1"/>
    <col min="1554" max="1554" width="0" hidden="1" customWidth="1"/>
    <col min="1555" max="1556" width="9.85546875" customWidth="1"/>
    <col min="1797" max="1797" width="19.42578125" bestFit="1" customWidth="1"/>
    <col min="1807" max="1807" width="18.5703125" customWidth="1"/>
    <col min="1808" max="1809" width="9.140625" customWidth="1"/>
    <col min="1810" max="1810" width="0" hidden="1" customWidth="1"/>
    <col min="1811" max="1812" width="9.85546875" customWidth="1"/>
    <col min="2053" max="2053" width="19.42578125" bestFit="1" customWidth="1"/>
    <col min="2063" max="2063" width="18.5703125" customWidth="1"/>
    <col min="2064" max="2065" width="9.140625" customWidth="1"/>
    <col min="2066" max="2066" width="0" hidden="1" customWidth="1"/>
    <col min="2067" max="2068" width="9.85546875" customWidth="1"/>
    <col min="2309" max="2309" width="19.42578125" bestFit="1" customWidth="1"/>
    <col min="2319" max="2319" width="18.5703125" customWidth="1"/>
    <col min="2320" max="2321" width="9.140625" customWidth="1"/>
    <col min="2322" max="2322" width="0" hidden="1" customWidth="1"/>
    <col min="2323" max="2324" width="9.85546875" customWidth="1"/>
    <col min="2565" max="2565" width="19.42578125" bestFit="1" customWidth="1"/>
    <col min="2575" max="2575" width="18.5703125" customWidth="1"/>
    <col min="2576" max="2577" width="9.140625" customWidth="1"/>
    <col min="2578" max="2578" width="0" hidden="1" customWidth="1"/>
    <col min="2579" max="2580" width="9.85546875" customWidth="1"/>
    <col min="2821" max="2821" width="19.42578125" bestFit="1" customWidth="1"/>
    <col min="2831" max="2831" width="18.5703125" customWidth="1"/>
    <col min="2832" max="2833" width="9.140625" customWidth="1"/>
    <col min="2834" max="2834" width="0" hidden="1" customWidth="1"/>
    <col min="2835" max="2836" width="9.85546875" customWidth="1"/>
    <col min="3077" max="3077" width="19.42578125" bestFit="1" customWidth="1"/>
    <col min="3087" max="3087" width="18.5703125" customWidth="1"/>
    <col min="3088" max="3089" width="9.140625" customWidth="1"/>
    <col min="3090" max="3090" width="0" hidden="1" customWidth="1"/>
    <col min="3091" max="3092" width="9.85546875" customWidth="1"/>
    <col min="3333" max="3333" width="19.42578125" bestFit="1" customWidth="1"/>
    <col min="3343" max="3343" width="18.5703125" customWidth="1"/>
    <col min="3344" max="3345" width="9.140625" customWidth="1"/>
    <col min="3346" max="3346" width="0" hidden="1" customWidth="1"/>
    <col min="3347" max="3348" width="9.85546875" customWidth="1"/>
    <col min="3589" max="3589" width="19.42578125" bestFit="1" customWidth="1"/>
    <col min="3599" max="3599" width="18.5703125" customWidth="1"/>
    <col min="3600" max="3601" width="9.140625" customWidth="1"/>
    <col min="3602" max="3602" width="0" hidden="1" customWidth="1"/>
    <col min="3603" max="3604" width="9.85546875" customWidth="1"/>
    <col min="3845" max="3845" width="19.42578125" bestFit="1" customWidth="1"/>
    <col min="3855" max="3855" width="18.5703125" customWidth="1"/>
    <col min="3856" max="3857" width="9.140625" customWidth="1"/>
    <col min="3858" max="3858" width="0" hidden="1" customWidth="1"/>
    <col min="3859" max="3860" width="9.85546875" customWidth="1"/>
    <col min="4101" max="4101" width="19.42578125" bestFit="1" customWidth="1"/>
    <col min="4111" max="4111" width="18.5703125" customWidth="1"/>
    <col min="4112" max="4113" width="9.140625" customWidth="1"/>
    <col min="4114" max="4114" width="0" hidden="1" customWidth="1"/>
    <col min="4115" max="4116" width="9.85546875" customWidth="1"/>
    <col min="4357" max="4357" width="19.42578125" bestFit="1" customWidth="1"/>
    <col min="4367" max="4367" width="18.5703125" customWidth="1"/>
    <col min="4368" max="4369" width="9.140625" customWidth="1"/>
    <col min="4370" max="4370" width="0" hidden="1" customWidth="1"/>
    <col min="4371" max="4372" width="9.85546875" customWidth="1"/>
    <col min="4613" max="4613" width="19.42578125" bestFit="1" customWidth="1"/>
    <col min="4623" max="4623" width="18.5703125" customWidth="1"/>
    <col min="4624" max="4625" width="9.140625" customWidth="1"/>
    <col min="4626" max="4626" width="0" hidden="1" customWidth="1"/>
    <col min="4627" max="4628" width="9.85546875" customWidth="1"/>
    <col min="4869" max="4869" width="19.42578125" bestFit="1" customWidth="1"/>
    <col min="4879" max="4879" width="18.5703125" customWidth="1"/>
    <col min="4880" max="4881" width="9.140625" customWidth="1"/>
    <col min="4882" max="4882" width="0" hidden="1" customWidth="1"/>
    <col min="4883" max="4884" width="9.85546875" customWidth="1"/>
    <col min="5125" max="5125" width="19.42578125" bestFit="1" customWidth="1"/>
    <col min="5135" max="5135" width="18.5703125" customWidth="1"/>
    <col min="5136" max="5137" width="9.140625" customWidth="1"/>
    <col min="5138" max="5138" width="0" hidden="1" customWidth="1"/>
    <col min="5139" max="5140" width="9.85546875" customWidth="1"/>
    <col min="5381" max="5381" width="19.42578125" bestFit="1" customWidth="1"/>
    <col min="5391" max="5391" width="18.5703125" customWidth="1"/>
    <col min="5392" max="5393" width="9.140625" customWidth="1"/>
    <col min="5394" max="5394" width="0" hidden="1" customWidth="1"/>
    <col min="5395" max="5396" width="9.85546875" customWidth="1"/>
    <col min="5637" max="5637" width="19.42578125" bestFit="1" customWidth="1"/>
    <col min="5647" max="5647" width="18.5703125" customWidth="1"/>
    <col min="5648" max="5649" width="9.140625" customWidth="1"/>
    <col min="5650" max="5650" width="0" hidden="1" customWidth="1"/>
    <col min="5651" max="5652" width="9.85546875" customWidth="1"/>
    <col min="5893" max="5893" width="19.42578125" bestFit="1" customWidth="1"/>
    <col min="5903" max="5903" width="18.5703125" customWidth="1"/>
    <col min="5904" max="5905" width="9.140625" customWidth="1"/>
    <col min="5906" max="5906" width="0" hidden="1" customWidth="1"/>
    <col min="5907" max="5908" width="9.85546875" customWidth="1"/>
    <col min="6149" max="6149" width="19.42578125" bestFit="1" customWidth="1"/>
    <col min="6159" max="6159" width="18.5703125" customWidth="1"/>
    <col min="6160" max="6161" width="9.140625" customWidth="1"/>
    <col min="6162" max="6162" width="0" hidden="1" customWidth="1"/>
    <col min="6163" max="6164" width="9.85546875" customWidth="1"/>
    <col min="6405" max="6405" width="19.42578125" bestFit="1" customWidth="1"/>
    <col min="6415" max="6415" width="18.5703125" customWidth="1"/>
    <col min="6416" max="6417" width="9.140625" customWidth="1"/>
    <col min="6418" max="6418" width="0" hidden="1" customWidth="1"/>
    <col min="6419" max="6420" width="9.85546875" customWidth="1"/>
    <col min="6661" max="6661" width="19.42578125" bestFit="1" customWidth="1"/>
    <col min="6671" max="6671" width="18.5703125" customWidth="1"/>
    <col min="6672" max="6673" width="9.140625" customWidth="1"/>
    <col min="6674" max="6674" width="0" hidden="1" customWidth="1"/>
    <col min="6675" max="6676" width="9.85546875" customWidth="1"/>
    <col min="6917" max="6917" width="19.42578125" bestFit="1" customWidth="1"/>
    <col min="6927" max="6927" width="18.5703125" customWidth="1"/>
    <col min="6928" max="6929" width="9.140625" customWidth="1"/>
    <col min="6930" max="6930" width="0" hidden="1" customWidth="1"/>
    <col min="6931" max="6932" width="9.85546875" customWidth="1"/>
    <col min="7173" max="7173" width="19.42578125" bestFit="1" customWidth="1"/>
    <col min="7183" max="7183" width="18.5703125" customWidth="1"/>
    <col min="7184" max="7185" width="9.140625" customWidth="1"/>
    <col min="7186" max="7186" width="0" hidden="1" customWidth="1"/>
    <col min="7187" max="7188" width="9.85546875" customWidth="1"/>
    <col min="7429" max="7429" width="19.42578125" bestFit="1" customWidth="1"/>
    <col min="7439" max="7439" width="18.5703125" customWidth="1"/>
    <col min="7440" max="7441" width="9.140625" customWidth="1"/>
    <col min="7442" max="7442" width="0" hidden="1" customWidth="1"/>
    <col min="7443" max="7444" width="9.85546875" customWidth="1"/>
    <col min="7685" max="7685" width="19.42578125" bestFit="1" customWidth="1"/>
    <col min="7695" max="7695" width="18.5703125" customWidth="1"/>
    <col min="7696" max="7697" width="9.140625" customWidth="1"/>
    <col min="7698" max="7698" width="0" hidden="1" customWidth="1"/>
    <col min="7699" max="7700" width="9.85546875" customWidth="1"/>
    <col min="7941" max="7941" width="19.42578125" bestFit="1" customWidth="1"/>
    <col min="7951" max="7951" width="18.5703125" customWidth="1"/>
    <col min="7952" max="7953" width="9.140625" customWidth="1"/>
    <col min="7954" max="7954" width="0" hidden="1" customWidth="1"/>
    <col min="7955" max="7956" width="9.85546875" customWidth="1"/>
    <col min="8197" max="8197" width="19.42578125" bestFit="1" customWidth="1"/>
    <col min="8207" max="8207" width="18.5703125" customWidth="1"/>
    <col min="8208" max="8209" width="9.140625" customWidth="1"/>
    <col min="8210" max="8210" width="0" hidden="1" customWidth="1"/>
    <col min="8211" max="8212" width="9.85546875" customWidth="1"/>
    <col min="8453" max="8453" width="19.42578125" bestFit="1" customWidth="1"/>
    <col min="8463" max="8463" width="18.5703125" customWidth="1"/>
    <col min="8464" max="8465" width="9.140625" customWidth="1"/>
    <col min="8466" max="8466" width="0" hidden="1" customWidth="1"/>
    <col min="8467" max="8468" width="9.85546875" customWidth="1"/>
    <col min="8709" max="8709" width="19.42578125" bestFit="1" customWidth="1"/>
    <col min="8719" max="8719" width="18.5703125" customWidth="1"/>
    <col min="8720" max="8721" width="9.140625" customWidth="1"/>
    <col min="8722" max="8722" width="0" hidden="1" customWidth="1"/>
    <col min="8723" max="8724" width="9.85546875" customWidth="1"/>
    <col min="8965" max="8965" width="19.42578125" bestFit="1" customWidth="1"/>
    <col min="8975" max="8975" width="18.5703125" customWidth="1"/>
    <col min="8976" max="8977" width="9.140625" customWidth="1"/>
    <col min="8978" max="8978" width="0" hidden="1" customWidth="1"/>
    <col min="8979" max="8980" width="9.85546875" customWidth="1"/>
    <col min="9221" max="9221" width="19.42578125" bestFit="1" customWidth="1"/>
    <col min="9231" max="9231" width="18.5703125" customWidth="1"/>
    <col min="9232" max="9233" width="9.140625" customWidth="1"/>
    <col min="9234" max="9234" width="0" hidden="1" customWidth="1"/>
    <col min="9235" max="9236" width="9.85546875" customWidth="1"/>
    <col min="9477" max="9477" width="19.42578125" bestFit="1" customWidth="1"/>
    <col min="9487" max="9487" width="18.5703125" customWidth="1"/>
    <col min="9488" max="9489" width="9.140625" customWidth="1"/>
    <col min="9490" max="9490" width="0" hidden="1" customWidth="1"/>
    <col min="9491" max="9492" width="9.85546875" customWidth="1"/>
    <col min="9733" max="9733" width="19.42578125" bestFit="1" customWidth="1"/>
    <col min="9743" max="9743" width="18.5703125" customWidth="1"/>
    <col min="9744" max="9745" width="9.140625" customWidth="1"/>
    <col min="9746" max="9746" width="0" hidden="1" customWidth="1"/>
    <col min="9747" max="9748" width="9.85546875" customWidth="1"/>
    <col min="9989" max="9989" width="19.42578125" bestFit="1" customWidth="1"/>
    <col min="9999" max="9999" width="18.5703125" customWidth="1"/>
    <col min="10000" max="10001" width="9.140625" customWidth="1"/>
    <col min="10002" max="10002" width="0" hidden="1" customWidth="1"/>
    <col min="10003" max="10004" width="9.85546875" customWidth="1"/>
    <col min="10245" max="10245" width="19.42578125" bestFit="1" customWidth="1"/>
    <col min="10255" max="10255" width="18.5703125" customWidth="1"/>
    <col min="10256" max="10257" width="9.140625" customWidth="1"/>
    <col min="10258" max="10258" width="0" hidden="1" customWidth="1"/>
    <col min="10259" max="10260" width="9.85546875" customWidth="1"/>
    <col min="10501" max="10501" width="19.42578125" bestFit="1" customWidth="1"/>
    <col min="10511" max="10511" width="18.5703125" customWidth="1"/>
    <col min="10512" max="10513" width="9.140625" customWidth="1"/>
    <col min="10514" max="10514" width="0" hidden="1" customWidth="1"/>
    <col min="10515" max="10516" width="9.85546875" customWidth="1"/>
    <col min="10757" max="10757" width="19.42578125" bestFit="1" customWidth="1"/>
    <col min="10767" max="10767" width="18.5703125" customWidth="1"/>
    <col min="10768" max="10769" width="9.140625" customWidth="1"/>
    <col min="10770" max="10770" width="0" hidden="1" customWidth="1"/>
    <col min="10771" max="10772" width="9.85546875" customWidth="1"/>
    <col min="11013" max="11013" width="19.42578125" bestFit="1" customWidth="1"/>
    <col min="11023" max="11023" width="18.5703125" customWidth="1"/>
    <col min="11024" max="11025" width="9.140625" customWidth="1"/>
    <col min="11026" max="11026" width="0" hidden="1" customWidth="1"/>
    <col min="11027" max="11028" width="9.85546875" customWidth="1"/>
    <col min="11269" max="11269" width="19.42578125" bestFit="1" customWidth="1"/>
    <col min="11279" max="11279" width="18.5703125" customWidth="1"/>
    <col min="11280" max="11281" width="9.140625" customWidth="1"/>
    <col min="11282" max="11282" width="0" hidden="1" customWidth="1"/>
    <col min="11283" max="11284" width="9.85546875" customWidth="1"/>
    <col min="11525" max="11525" width="19.42578125" bestFit="1" customWidth="1"/>
    <col min="11535" max="11535" width="18.5703125" customWidth="1"/>
    <col min="11536" max="11537" width="9.140625" customWidth="1"/>
    <col min="11538" max="11538" width="0" hidden="1" customWidth="1"/>
    <col min="11539" max="11540" width="9.85546875" customWidth="1"/>
    <col min="11781" max="11781" width="19.42578125" bestFit="1" customWidth="1"/>
    <col min="11791" max="11791" width="18.5703125" customWidth="1"/>
    <col min="11792" max="11793" width="9.140625" customWidth="1"/>
    <col min="11794" max="11794" width="0" hidden="1" customWidth="1"/>
    <col min="11795" max="11796" width="9.85546875" customWidth="1"/>
    <col min="12037" max="12037" width="19.42578125" bestFit="1" customWidth="1"/>
    <col min="12047" max="12047" width="18.5703125" customWidth="1"/>
    <col min="12048" max="12049" width="9.140625" customWidth="1"/>
    <col min="12050" max="12050" width="0" hidden="1" customWidth="1"/>
    <col min="12051" max="12052" width="9.85546875" customWidth="1"/>
    <col min="12293" max="12293" width="19.42578125" bestFit="1" customWidth="1"/>
    <col min="12303" max="12303" width="18.5703125" customWidth="1"/>
    <col min="12304" max="12305" width="9.140625" customWidth="1"/>
    <col min="12306" max="12306" width="0" hidden="1" customWidth="1"/>
    <col min="12307" max="12308" width="9.85546875" customWidth="1"/>
    <col min="12549" max="12549" width="19.42578125" bestFit="1" customWidth="1"/>
    <col min="12559" max="12559" width="18.5703125" customWidth="1"/>
    <col min="12560" max="12561" width="9.140625" customWidth="1"/>
    <col min="12562" max="12562" width="0" hidden="1" customWidth="1"/>
    <col min="12563" max="12564" width="9.85546875" customWidth="1"/>
    <col min="12805" max="12805" width="19.42578125" bestFit="1" customWidth="1"/>
    <col min="12815" max="12815" width="18.5703125" customWidth="1"/>
    <col min="12816" max="12817" width="9.140625" customWidth="1"/>
    <col min="12818" max="12818" width="0" hidden="1" customWidth="1"/>
    <col min="12819" max="12820" width="9.85546875" customWidth="1"/>
    <col min="13061" max="13061" width="19.42578125" bestFit="1" customWidth="1"/>
    <col min="13071" max="13071" width="18.5703125" customWidth="1"/>
    <col min="13072" max="13073" width="9.140625" customWidth="1"/>
    <col min="13074" max="13074" width="0" hidden="1" customWidth="1"/>
    <col min="13075" max="13076" width="9.85546875" customWidth="1"/>
    <col min="13317" max="13317" width="19.42578125" bestFit="1" customWidth="1"/>
    <col min="13327" max="13327" width="18.5703125" customWidth="1"/>
    <col min="13328" max="13329" width="9.140625" customWidth="1"/>
    <col min="13330" max="13330" width="0" hidden="1" customWidth="1"/>
    <col min="13331" max="13332" width="9.85546875" customWidth="1"/>
    <col min="13573" max="13573" width="19.42578125" bestFit="1" customWidth="1"/>
    <col min="13583" max="13583" width="18.5703125" customWidth="1"/>
    <col min="13584" max="13585" width="9.140625" customWidth="1"/>
    <col min="13586" max="13586" width="0" hidden="1" customWidth="1"/>
    <col min="13587" max="13588" width="9.85546875" customWidth="1"/>
    <col min="13829" max="13829" width="19.42578125" bestFit="1" customWidth="1"/>
    <col min="13839" max="13839" width="18.5703125" customWidth="1"/>
    <col min="13840" max="13841" width="9.140625" customWidth="1"/>
    <col min="13842" max="13842" width="0" hidden="1" customWidth="1"/>
    <col min="13843" max="13844" width="9.85546875" customWidth="1"/>
    <col min="14085" max="14085" width="19.42578125" bestFit="1" customWidth="1"/>
    <col min="14095" max="14095" width="18.5703125" customWidth="1"/>
    <col min="14096" max="14097" width="9.140625" customWidth="1"/>
    <col min="14098" max="14098" width="0" hidden="1" customWidth="1"/>
    <col min="14099" max="14100" width="9.85546875" customWidth="1"/>
    <col min="14341" max="14341" width="19.42578125" bestFit="1" customWidth="1"/>
    <col min="14351" max="14351" width="18.5703125" customWidth="1"/>
    <col min="14352" max="14353" width="9.140625" customWidth="1"/>
    <col min="14354" max="14354" width="0" hidden="1" customWidth="1"/>
    <col min="14355" max="14356" width="9.85546875" customWidth="1"/>
    <col min="14597" max="14597" width="19.42578125" bestFit="1" customWidth="1"/>
    <col min="14607" max="14607" width="18.5703125" customWidth="1"/>
    <col min="14608" max="14609" width="9.140625" customWidth="1"/>
    <col min="14610" max="14610" width="0" hidden="1" customWidth="1"/>
    <col min="14611" max="14612" width="9.85546875" customWidth="1"/>
    <col min="14853" max="14853" width="19.42578125" bestFit="1" customWidth="1"/>
    <col min="14863" max="14863" width="18.5703125" customWidth="1"/>
    <col min="14864" max="14865" width="9.140625" customWidth="1"/>
    <col min="14866" max="14866" width="0" hidden="1" customWidth="1"/>
    <col min="14867" max="14868" width="9.85546875" customWidth="1"/>
    <col min="15109" max="15109" width="19.42578125" bestFit="1" customWidth="1"/>
    <col min="15119" max="15119" width="18.5703125" customWidth="1"/>
    <col min="15120" max="15121" width="9.140625" customWidth="1"/>
    <col min="15122" max="15122" width="0" hidden="1" customWidth="1"/>
    <col min="15123" max="15124" width="9.85546875" customWidth="1"/>
    <col min="15365" max="15365" width="19.42578125" bestFit="1" customWidth="1"/>
    <col min="15375" max="15375" width="18.5703125" customWidth="1"/>
    <col min="15376" max="15377" width="9.140625" customWidth="1"/>
    <col min="15378" max="15378" width="0" hidden="1" customWidth="1"/>
    <col min="15379" max="15380" width="9.85546875" customWidth="1"/>
    <col min="15621" max="15621" width="19.42578125" bestFit="1" customWidth="1"/>
    <col min="15631" max="15631" width="18.5703125" customWidth="1"/>
    <col min="15632" max="15633" width="9.140625" customWidth="1"/>
    <col min="15634" max="15634" width="0" hidden="1" customWidth="1"/>
    <col min="15635" max="15636" width="9.85546875" customWidth="1"/>
    <col min="15877" max="15877" width="19.42578125" bestFit="1" customWidth="1"/>
    <col min="15887" max="15887" width="18.5703125" customWidth="1"/>
    <col min="15888" max="15889" width="9.140625" customWidth="1"/>
    <col min="15890" max="15890" width="0" hidden="1" customWidth="1"/>
    <col min="15891" max="15892" width="9.85546875" customWidth="1"/>
    <col min="16133" max="16133" width="19.42578125" bestFit="1" customWidth="1"/>
    <col min="16143" max="16143" width="18.5703125" customWidth="1"/>
    <col min="16144" max="16145" width="9.140625" customWidth="1"/>
    <col min="16146" max="16146" width="0" hidden="1" customWidth="1"/>
    <col min="16147" max="16148" width="9.85546875" customWidth="1"/>
  </cols>
  <sheetData>
    <row r="1" spans="1:37" ht="15.75" x14ac:dyDescent="0.25">
      <c r="A1" s="4" t="s">
        <v>48</v>
      </c>
    </row>
    <row r="2" spans="1:37" ht="15.75" thickBot="1" x14ac:dyDescent="0.3"/>
    <row r="3" spans="1:37" ht="22.5" customHeight="1" x14ac:dyDescent="0.25">
      <c r="A3" s="320" t="s">
        <v>3</v>
      </c>
      <c r="B3" s="322">
        <v>2007</v>
      </c>
      <c r="C3" s="324">
        <v>2008</v>
      </c>
      <c r="D3" s="324">
        <v>2009</v>
      </c>
      <c r="E3" s="324">
        <v>2010</v>
      </c>
      <c r="F3" s="324">
        <v>2011</v>
      </c>
      <c r="G3" s="324">
        <v>2012</v>
      </c>
      <c r="H3" s="324">
        <v>2013</v>
      </c>
      <c r="I3" s="324">
        <v>2014</v>
      </c>
      <c r="J3" s="324">
        <v>2015</v>
      </c>
      <c r="K3" s="324">
        <v>2016</v>
      </c>
      <c r="L3" s="330">
        <v>2017</v>
      </c>
      <c r="M3" s="324">
        <v>2018</v>
      </c>
      <c r="N3" s="324">
        <v>2019</v>
      </c>
      <c r="O3" s="326">
        <v>2020</v>
      </c>
      <c r="P3" s="324">
        <v>2021</v>
      </c>
      <c r="Q3" s="326">
        <v>2022</v>
      </c>
      <c r="R3" s="316">
        <v>2023</v>
      </c>
      <c r="S3" s="271" t="s">
        <v>49</v>
      </c>
      <c r="T3" s="318" t="s">
        <v>158</v>
      </c>
      <c r="U3" s="319"/>
      <c r="V3" s="314" t="s">
        <v>146</v>
      </c>
      <c r="W3" s="315"/>
    </row>
    <row r="4" spans="1:37" ht="31.5" customHeight="1" thickBot="1" x14ac:dyDescent="0.3">
      <c r="A4" s="321"/>
      <c r="B4" s="323"/>
      <c r="C4" s="325"/>
      <c r="D4" s="325"/>
      <c r="E4" s="325"/>
      <c r="F4" s="325"/>
      <c r="G4" s="325"/>
      <c r="H4" s="325"/>
      <c r="I4" s="325"/>
      <c r="J4" s="325"/>
      <c r="K4" s="325"/>
      <c r="L4" s="331"/>
      <c r="M4" s="325"/>
      <c r="N4" s="325"/>
      <c r="O4" s="327"/>
      <c r="P4" s="325"/>
      <c r="Q4" s="327"/>
      <c r="R4" s="317"/>
      <c r="S4" s="174" t="s">
        <v>147</v>
      </c>
      <c r="T4" s="127">
        <v>2023</v>
      </c>
      <c r="U4" s="264">
        <v>2024</v>
      </c>
      <c r="V4" s="297" t="s">
        <v>160</v>
      </c>
      <c r="W4" s="298" t="s">
        <v>159</v>
      </c>
    </row>
    <row r="5" spans="1:37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273"/>
      <c r="R5" s="301"/>
      <c r="S5" s="175"/>
      <c r="T5" s="101"/>
      <c r="U5" s="101"/>
      <c r="V5" s="101"/>
      <c r="W5" s="101"/>
    </row>
    <row r="6" spans="1:37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153">
        <v>925952.67900000024</v>
      </c>
      <c r="Q6" s="204">
        <v>938963.28799999994</v>
      </c>
      <c r="R6" s="147">
        <v>927571.21499999834</v>
      </c>
      <c r="S6" s="100"/>
      <c r="T6" s="115">
        <v>211955.04799999984</v>
      </c>
      <c r="U6" s="147">
        <v>211982.98799999984</v>
      </c>
      <c r="V6" s="112">
        <v>939655.26200000022</v>
      </c>
      <c r="W6" s="147">
        <v>927599.15500000014</v>
      </c>
      <c r="AB6" s="101"/>
      <c r="AC6" s="101" t="s">
        <v>51</v>
      </c>
      <c r="AD6" s="101"/>
      <c r="AE6" s="101"/>
      <c r="AF6" s="101" t="s">
        <v>52</v>
      </c>
      <c r="AG6" s="101"/>
      <c r="AH6" s="101"/>
      <c r="AI6" s="101" t="s">
        <v>53</v>
      </c>
      <c r="AJ6" s="101"/>
      <c r="AK6" s="101"/>
    </row>
    <row r="7" spans="1:37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79">
        <f>(P6-O6)/O6</f>
        <v>8.1480780433982658E-2</v>
      </c>
      <c r="Q7" s="287">
        <f>(Q6-P6)/P6</f>
        <v>1.4051051738465463E-2</v>
      </c>
      <c r="R7" s="278">
        <f>(R6-P6)/P6</f>
        <v>1.7479683753883286E-3</v>
      </c>
      <c r="T7" s="118"/>
      <c r="U7" s="278">
        <f>(U6-T6)/T6</f>
        <v>1.3182040373014542E-4</v>
      </c>
      <c r="W7" s="278">
        <f>(W6-V6)/V6</f>
        <v>-1.2830351180431184E-2</v>
      </c>
      <c r="AB7" s="101"/>
      <c r="AC7" s="101">
        <v>2012</v>
      </c>
      <c r="AD7" s="101">
        <v>2013</v>
      </c>
      <c r="AE7" s="101"/>
      <c r="AF7" s="101">
        <v>2012</v>
      </c>
      <c r="AG7" s="101">
        <v>2013</v>
      </c>
      <c r="AH7" s="101"/>
      <c r="AI7" s="101">
        <v>2012</v>
      </c>
      <c r="AJ7" s="101">
        <v>2013</v>
      </c>
      <c r="AK7" s="101"/>
    </row>
    <row r="8" spans="1:37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12">
        <v>167736.79199999999</v>
      </c>
      <c r="Q8" s="153">
        <v>205343.67499999999</v>
      </c>
      <c r="R8" s="147">
        <v>199089.788</v>
      </c>
      <c r="S8" s="100"/>
      <c r="T8" s="115">
        <v>51384.46499999996</v>
      </c>
      <c r="U8" s="147">
        <v>37474.017999999967</v>
      </c>
      <c r="V8" s="112">
        <v>213604.24899999998</v>
      </c>
      <c r="W8" s="147">
        <v>184942.47100000008</v>
      </c>
      <c r="AB8" s="101" t="s">
        <v>56</v>
      </c>
      <c r="AC8" s="101"/>
      <c r="AD8" s="105"/>
      <c r="AE8" s="101"/>
      <c r="AF8" s="105"/>
      <c r="AG8" s="105"/>
      <c r="AH8" s="101"/>
      <c r="AI8" s="101"/>
      <c r="AJ8" s="105" t="e">
        <f>#REF!-#REF!</f>
        <v>#REF!</v>
      </c>
      <c r="AK8" s="101"/>
    </row>
    <row r="9" spans="1:37" ht="27.95" customHeight="1" thickBot="1" x14ac:dyDescent="0.3">
      <c r="A9" s="113" t="s">
        <v>54</v>
      </c>
      <c r="B9" s="116"/>
      <c r="C9" s="279">
        <f t="shared" ref="C9:Q9" si="1">(C8-B8)/B8</f>
        <v>0.2704215924390953</v>
      </c>
      <c r="D9" s="279">
        <f t="shared" si="1"/>
        <v>-1.5727210912017519E-2</v>
      </c>
      <c r="E9" s="279">
        <f t="shared" si="1"/>
        <v>0.13141316724760313</v>
      </c>
      <c r="F9" s="279">
        <f t="shared" si="1"/>
        <v>-8.4685563002352207E-2</v>
      </c>
      <c r="G9" s="279">
        <f t="shared" si="1"/>
        <v>5.4407061581438577E-2</v>
      </c>
      <c r="H9" s="279">
        <f t="shared" si="1"/>
        <v>0.41712583925447455</v>
      </c>
      <c r="I9" s="279">
        <f t="shared" si="1"/>
        <v>2.250827194251357E-2</v>
      </c>
      <c r="J9" s="279">
        <f t="shared" si="1"/>
        <v>-6.7109981334913887E-2</v>
      </c>
      <c r="K9" s="279">
        <f t="shared" si="1"/>
        <v>-5.6223528896759203E-2</v>
      </c>
      <c r="L9" s="280">
        <f t="shared" si="1"/>
        <v>0.24516978481709314</v>
      </c>
      <c r="M9" s="279">
        <f t="shared" si="1"/>
        <v>0.12769947706194412</v>
      </c>
      <c r="N9" s="279">
        <f t="shared" si="1"/>
        <v>9.3592470782629861E-2</v>
      </c>
      <c r="O9" s="279">
        <f t="shared" si="1"/>
        <v>-1.7455552338089889E-2</v>
      </c>
      <c r="P9" s="288">
        <f t="shared" si="1"/>
        <v>8.9145081860037469E-3</v>
      </c>
      <c r="Q9" s="288">
        <f t="shared" si="1"/>
        <v>0.22420175413871041</v>
      </c>
      <c r="R9" s="281">
        <v>198852.91799999989</v>
      </c>
      <c r="S9" s="10"/>
      <c r="T9" s="116"/>
      <c r="U9" s="281">
        <f>(U8-T8)/T8</f>
        <v>-0.27071308419772405</v>
      </c>
      <c r="V9" s="299"/>
      <c r="W9" s="281">
        <f>(W8-V8)/V8</f>
        <v>-0.13418168474729128</v>
      </c>
      <c r="AB9" s="101" t="s">
        <v>57</v>
      </c>
      <c r="AC9" s="101"/>
      <c r="AD9" s="105"/>
      <c r="AE9" s="101"/>
      <c r="AF9" s="105"/>
      <c r="AG9" s="105"/>
      <c r="AH9" s="101"/>
      <c r="AI9" s="101"/>
      <c r="AJ9" s="105" t="e">
        <f>#REF!-#REF!</f>
        <v>#REF!</v>
      </c>
      <c r="AK9" s="101"/>
    </row>
    <row r="10" spans="1:37" ht="27.95" customHeight="1" x14ac:dyDescent="0.25">
      <c r="A10" s="8" t="s">
        <v>58</v>
      </c>
      <c r="B10" s="19">
        <f>(B6-B8)</f>
        <v>532729.95499999938</v>
      </c>
      <c r="C10" s="154">
        <f t="shared" ref="C10:L10" si="2">(C6-C8)</f>
        <v>495602.94900000037</v>
      </c>
      <c r="D10" s="154">
        <f t="shared" si="2"/>
        <v>464912.54300000041</v>
      </c>
      <c r="E10" s="154">
        <f t="shared" si="2"/>
        <v>524886.83999999927</v>
      </c>
      <c r="F10" s="154">
        <f t="shared" si="2"/>
        <v>575003.69100000104</v>
      </c>
      <c r="G10" s="154">
        <f t="shared" si="2"/>
        <v>617133.53500000073</v>
      </c>
      <c r="H10" s="154">
        <f t="shared" si="2"/>
        <v>598394.56100000138</v>
      </c>
      <c r="I10" s="154">
        <f t="shared" si="2"/>
        <v>601130.81199999875</v>
      </c>
      <c r="J10" s="154">
        <f t="shared" si="2"/>
        <v>618778.99600000016</v>
      </c>
      <c r="K10" s="154">
        <f t="shared" si="2"/>
        <v>613783.08899999992</v>
      </c>
      <c r="L10" s="282">
        <f t="shared" si="2"/>
        <v>640835.07399999513</v>
      </c>
      <c r="M10" s="154">
        <f t="shared" ref="M10:R10" si="3">(M6-M8)</f>
        <v>645614.48600000003</v>
      </c>
      <c r="N10" s="154">
        <f t="shared" si="3"/>
        <v>650193.99999999988</v>
      </c>
      <c r="O10" s="154">
        <f t="shared" si="3"/>
        <v>689934.96300000162</v>
      </c>
      <c r="P10" s="282">
        <f t="shared" si="3"/>
        <v>758215.88700000022</v>
      </c>
      <c r="Q10" s="282">
        <f t="shared" si="3"/>
        <v>733619.6129999999</v>
      </c>
      <c r="R10" s="140">
        <f t="shared" si="3"/>
        <v>728481.42699999828</v>
      </c>
      <c r="T10" s="117">
        <f>T6-T8</f>
        <v>160570.58299999987</v>
      </c>
      <c r="U10" s="140">
        <f>U6-U8</f>
        <v>174508.96999999986</v>
      </c>
      <c r="V10" s="119">
        <f>V6-V8</f>
        <v>726051.01300000027</v>
      </c>
      <c r="W10" s="140">
        <f>W6-W8</f>
        <v>742656.68400000012</v>
      </c>
      <c r="AB10" s="101" t="s">
        <v>59</v>
      </c>
      <c r="AC10" s="101"/>
      <c r="AD10" s="105"/>
      <c r="AE10" s="101"/>
      <c r="AF10" s="105"/>
      <c r="AG10" s="105"/>
      <c r="AH10" s="101"/>
      <c r="AI10" s="101"/>
      <c r="AJ10" s="105" t="e">
        <f>#REF!-#REF!</f>
        <v>#REF!</v>
      </c>
      <c r="AK10" s="101"/>
    </row>
    <row r="11" spans="1:37" ht="27.95" customHeight="1" thickBot="1" x14ac:dyDescent="0.3">
      <c r="A11" s="113" t="s">
        <v>54</v>
      </c>
      <c r="B11" s="116"/>
      <c r="C11" s="279">
        <f t="shared" ref="C11:Q11" si="4">(C10-B10)/B10</f>
        <v>-6.9691981183973503E-2</v>
      </c>
      <c r="D11" s="279">
        <f t="shared" si="4"/>
        <v>-6.1925390197789032E-2</v>
      </c>
      <c r="E11" s="279">
        <f t="shared" si="4"/>
        <v>0.12900124529442691</v>
      </c>
      <c r="F11" s="279">
        <f t="shared" si="4"/>
        <v>9.5481248872617649E-2</v>
      </c>
      <c r="G11" s="279">
        <f t="shared" si="4"/>
        <v>7.3268823590907375E-2</v>
      </c>
      <c r="H11" s="279">
        <f t="shared" si="4"/>
        <v>-3.0364536906909986E-2</v>
      </c>
      <c r="I11" s="279">
        <f t="shared" si="4"/>
        <v>4.5726535271722896E-3</v>
      </c>
      <c r="J11" s="279">
        <f t="shared" si="4"/>
        <v>2.9358308786875894E-2</v>
      </c>
      <c r="K11" s="279">
        <f t="shared" si="4"/>
        <v>-8.0738147744113774E-3</v>
      </c>
      <c r="L11" s="280">
        <f t="shared" si="4"/>
        <v>4.4074177807781237E-2</v>
      </c>
      <c r="M11" s="279">
        <f t="shared" si="4"/>
        <v>7.4580998979543013E-3</v>
      </c>
      <c r="N11" s="279">
        <f t="shared" si="4"/>
        <v>7.093264013285863E-3</v>
      </c>
      <c r="O11" s="279">
        <f t="shared" si="4"/>
        <v>6.1121700600131258E-2</v>
      </c>
      <c r="P11" s="288">
        <f t="shared" si="4"/>
        <v>9.8967189172580669E-2</v>
      </c>
      <c r="Q11" s="288">
        <f t="shared" si="4"/>
        <v>-3.2439671103858467E-2</v>
      </c>
      <c r="R11" s="281">
        <f>(R10-P10)/P10</f>
        <v>-3.9216350527355719E-2</v>
      </c>
      <c r="S11" s="10"/>
      <c r="T11" s="116"/>
      <c r="U11" s="281">
        <f>(U10-T10)/T10</f>
        <v>8.6805358363804402E-2</v>
      </c>
      <c r="V11" s="299"/>
      <c r="W11" s="281">
        <f>(W10-V10)/V10</f>
        <v>2.2871218003520436E-2</v>
      </c>
      <c r="AB11" s="101" t="s">
        <v>60</v>
      </c>
      <c r="AC11" s="101"/>
      <c r="AD11" s="105"/>
      <c r="AE11" s="101"/>
      <c r="AF11" s="105"/>
      <c r="AG11" s="105"/>
      <c r="AH11" s="101"/>
      <c r="AI11" s="101"/>
      <c r="AJ11" s="105" t="e">
        <f>#REF!-#REF!</f>
        <v>#REF!</v>
      </c>
      <c r="AK11" s="101"/>
    </row>
    <row r="12" spans="1:37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U12" si="5">(C6/C8)</f>
        <v>7.1670824030294336</v>
      </c>
      <c r="D12" s="284">
        <f t="shared" si="5"/>
        <v>6.8776220200097287</v>
      </c>
      <c r="E12" s="284">
        <f t="shared" si="5"/>
        <v>6.8650922333739404</v>
      </c>
      <c r="F12" s="103">
        <f t="shared" si="5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4"/>
      <c r="T12" s="103">
        <f t="shared" si="5"/>
        <v>4.1248857607060812</v>
      </c>
      <c r="U12" s="285">
        <f t="shared" si="5"/>
        <v>5.656799012051497</v>
      </c>
      <c r="V12" s="103">
        <f>V6/V8</f>
        <v>4.3990476144507795</v>
      </c>
      <c r="W12" s="285">
        <f>W6/W8</f>
        <v>5.0156091782725225</v>
      </c>
      <c r="AB12" s="101" t="s">
        <v>62</v>
      </c>
      <c r="AC12" s="101"/>
      <c r="AD12" s="105"/>
      <c r="AE12" s="101"/>
      <c r="AF12" s="105"/>
      <c r="AG12" s="105"/>
      <c r="AH12" s="101"/>
      <c r="AI12" s="101"/>
      <c r="AJ12" s="105" t="e">
        <f>#REF!-#REF!</f>
        <v>#REF!</v>
      </c>
      <c r="AK12" s="101"/>
    </row>
    <row r="13" spans="1:37" ht="30" customHeight="1" thickBot="1" x14ac:dyDescent="0.3">
      <c r="AB13" s="101" t="s">
        <v>63</v>
      </c>
      <c r="AC13" s="101"/>
      <c r="AD13" s="105"/>
      <c r="AE13" s="101"/>
      <c r="AF13" s="105"/>
      <c r="AG13" s="105"/>
      <c r="AH13" s="101"/>
      <c r="AI13" s="101"/>
      <c r="AJ13" s="105" t="e">
        <f>#REF!-#REF!</f>
        <v>#REF!</v>
      </c>
      <c r="AK13" s="101"/>
    </row>
    <row r="14" spans="1:37" ht="22.5" customHeight="1" x14ac:dyDescent="0.25">
      <c r="A14" s="320" t="s">
        <v>2</v>
      </c>
      <c r="B14" s="322">
        <v>2007</v>
      </c>
      <c r="C14" s="324">
        <v>2008</v>
      </c>
      <c r="D14" s="324">
        <v>2009</v>
      </c>
      <c r="E14" s="324">
        <v>2010</v>
      </c>
      <c r="F14" s="324">
        <v>2011</v>
      </c>
      <c r="G14" s="324">
        <v>2012</v>
      </c>
      <c r="H14" s="324">
        <v>2013</v>
      </c>
      <c r="I14" s="324">
        <v>2014</v>
      </c>
      <c r="J14" s="324">
        <v>2015</v>
      </c>
      <c r="K14" s="328">
        <v>2016</v>
      </c>
      <c r="L14" s="330">
        <v>2017</v>
      </c>
      <c r="M14" s="324">
        <v>2018</v>
      </c>
      <c r="N14" s="324">
        <v>2019</v>
      </c>
      <c r="O14" s="326">
        <v>2020</v>
      </c>
      <c r="P14" s="324">
        <v>2021</v>
      </c>
      <c r="Q14" s="324">
        <v>2022</v>
      </c>
      <c r="R14" s="316">
        <v>2023</v>
      </c>
      <c r="S14" s="128" t="s">
        <v>49</v>
      </c>
      <c r="T14" s="318" t="str">
        <f>T3</f>
        <v>jan-mar</v>
      </c>
      <c r="U14" s="319"/>
      <c r="V14" s="314" t="s">
        <v>146</v>
      </c>
      <c r="W14" s="315"/>
      <c r="AB14" s="101" t="s">
        <v>64</v>
      </c>
      <c r="AC14" s="101"/>
      <c r="AD14" s="105"/>
      <c r="AE14" s="101"/>
      <c r="AF14" s="105"/>
      <c r="AG14" s="105"/>
      <c r="AH14" s="101"/>
      <c r="AI14" s="101"/>
      <c r="AJ14" s="105" t="e">
        <f>#REF!-#REF!</f>
        <v>#REF!</v>
      </c>
      <c r="AK14" s="101"/>
    </row>
    <row r="15" spans="1:37" ht="31.5" customHeight="1" thickBot="1" x14ac:dyDescent="0.3">
      <c r="A15" s="321"/>
      <c r="B15" s="323"/>
      <c r="C15" s="325"/>
      <c r="D15" s="325"/>
      <c r="E15" s="325"/>
      <c r="F15" s="325"/>
      <c r="G15" s="325"/>
      <c r="H15" s="325"/>
      <c r="I15" s="325"/>
      <c r="J15" s="325"/>
      <c r="K15" s="329"/>
      <c r="L15" s="331"/>
      <c r="M15" s="325"/>
      <c r="N15" s="325"/>
      <c r="O15" s="327"/>
      <c r="P15" s="325"/>
      <c r="Q15" s="332"/>
      <c r="R15" s="317"/>
      <c r="S15" s="129" t="str">
        <f>S4</f>
        <v>2007/2023</v>
      </c>
      <c r="T15" s="127">
        <f>T4</f>
        <v>2023</v>
      </c>
      <c r="U15" s="264">
        <f>U4</f>
        <v>2024</v>
      </c>
      <c r="V15" s="297" t="str">
        <f>V4</f>
        <v>abr 2022 a mar 2023</v>
      </c>
      <c r="W15" s="298" t="str">
        <f>W4</f>
        <v>abr 2023 a mar 2024</v>
      </c>
      <c r="AB15" s="101" t="s">
        <v>65</v>
      </c>
      <c r="AC15" s="101"/>
      <c r="AD15" s="105"/>
      <c r="AE15" s="101"/>
      <c r="AF15" s="105"/>
      <c r="AG15" s="105"/>
      <c r="AH15" s="101"/>
      <c r="AI15" s="101"/>
      <c r="AJ15" s="105" t="e">
        <f>#REF!-#REF!</f>
        <v>#REF!</v>
      </c>
      <c r="AK15" s="101"/>
    </row>
    <row r="16" spans="1:37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R16" s="301"/>
      <c r="S16" s="286"/>
      <c r="AB16" s="101" t="s">
        <v>66</v>
      </c>
      <c r="AD16" s="105"/>
      <c r="AF16" s="105"/>
      <c r="AG16" s="105"/>
      <c r="AJ16" s="105" t="e">
        <f>#REF!-#REF!</f>
        <v>#REF!</v>
      </c>
    </row>
    <row r="17" spans="1:37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427968.65799999994</v>
      </c>
      <c r="Q17" s="274">
        <v>418166.49000000005</v>
      </c>
      <c r="R17" s="147">
        <v>407506.523999998</v>
      </c>
      <c r="S17" s="100"/>
      <c r="T17" s="115">
        <v>95340.730000000083</v>
      </c>
      <c r="U17" s="147">
        <v>96218.767999999996</v>
      </c>
      <c r="V17" s="115">
        <v>416611.1430000001</v>
      </c>
      <c r="W17" s="312">
        <v>408384.56199999998</v>
      </c>
      <c r="AB17" s="101" t="s">
        <v>67</v>
      </c>
      <c r="AC17" s="101"/>
      <c r="AD17" s="105"/>
      <c r="AE17" s="101"/>
      <c r="AF17" s="105"/>
      <c r="AG17" s="105"/>
      <c r="AH17" s="101"/>
      <c r="AI17" s="101"/>
      <c r="AJ17" s="105" t="e">
        <f>#REF!-#REF!</f>
        <v>#REF!</v>
      </c>
      <c r="AK17" s="101"/>
    </row>
    <row r="18" spans="1:37" ht="27.75" customHeight="1" thickBot="1" x14ac:dyDescent="0.3">
      <c r="A18" s="114" t="s">
        <v>54</v>
      </c>
      <c r="B18" s="275"/>
      <c r="C18" s="276">
        <f t="shared" ref="C18:Q18" si="6">(C17-B17)/B17</f>
        <v>-5.4332489679479568E-2</v>
      </c>
      <c r="D18" s="276">
        <f t="shared" si="6"/>
        <v>-7.2127077537654183E-2</v>
      </c>
      <c r="E18" s="276">
        <f t="shared" si="6"/>
        <v>0.12182444539758823</v>
      </c>
      <c r="F18" s="276">
        <f t="shared" si="6"/>
        <v>1.2510259696368252E-2</v>
      </c>
      <c r="G18" s="276">
        <f t="shared" si="6"/>
        <v>3.8557547808706294E-2</v>
      </c>
      <c r="H18" s="276">
        <f t="shared" si="6"/>
        <v>3.7801022123911316E-3</v>
      </c>
      <c r="I18" s="276">
        <f t="shared" si="6"/>
        <v>-1.5821591729182263E-3</v>
      </c>
      <c r="J18" s="276">
        <f t="shared" si="6"/>
        <v>3.6697642720653331E-2</v>
      </c>
      <c r="K18" s="287">
        <f t="shared" si="6"/>
        <v>2.2227281971553901E-2</v>
      </c>
      <c r="L18" s="277">
        <f t="shared" si="6"/>
        <v>2.5737437820711511E-2</v>
      </c>
      <c r="M18" s="276">
        <f t="shared" si="6"/>
        <v>2.6759932780496109E-2</v>
      </c>
      <c r="N18" s="276">
        <f t="shared" si="6"/>
        <v>1.6024959109884815E-3</v>
      </c>
      <c r="O18" s="276">
        <f t="shared" si="6"/>
        <v>-0.13403340389423476</v>
      </c>
      <c r="P18" s="276">
        <f t="shared" si="6"/>
        <v>8.6341308222622926E-2</v>
      </c>
      <c r="Q18" s="276">
        <f t="shared" si="6"/>
        <v>-2.2903938914143312E-2</v>
      </c>
      <c r="R18" s="278">
        <f>(R17-P17)/P17</f>
        <v>-4.781222553919344E-2</v>
      </c>
      <c r="T18" s="118"/>
      <c r="U18" s="278"/>
      <c r="V18" s="116"/>
      <c r="W18" s="102">
        <f>(W17-V17)/V17</f>
        <v>-1.9746425745506571E-2</v>
      </c>
      <c r="AB18" s="101" t="s">
        <v>68</v>
      </c>
      <c r="AC18" s="101"/>
      <c r="AD18" s="105"/>
      <c r="AE18" s="101"/>
      <c r="AF18" s="105"/>
      <c r="AG18" s="105"/>
      <c r="AH18" s="101"/>
      <c r="AI18" s="101"/>
      <c r="AJ18" s="105" t="e">
        <f>#REF!-#REF!</f>
        <v>#REF!</v>
      </c>
      <c r="AK18" s="101"/>
    </row>
    <row r="19" spans="1:37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4">
        <v>202578.51499999996</v>
      </c>
      <c r="R19" s="147">
        <v>196161.88799999977</v>
      </c>
      <c r="S19" s="100"/>
      <c r="T19" s="115">
        <v>50488.035999999978</v>
      </c>
      <c r="U19" s="147">
        <v>36836.234999999964</v>
      </c>
      <c r="V19" s="112">
        <v>210575.03499999997</v>
      </c>
      <c r="W19" s="147">
        <v>182510.08700000003</v>
      </c>
      <c r="AB19" s="101" t="s">
        <v>69</v>
      </c>
      <c r="AC19" s="101"/>
      <c r="AD19" s="105"/>
      <c r="AE19" s="101"/>
      <c r="AF19" s="105"/>
      <c r="AG19" s="105"/>
      <c r="AH19" s="101"/>
      <c r="AI19" s="101"/>
      <c r="AJ19" s="105" t="e">
        <f>#REF!-#REF!</f>
        <v>#REF!</v>
      </c>
      <c r="AK19" s="101"/>
    </row>
    <row r="20" spans="1:37" ht="27.75" customHeight="1" thickBot="1" x14ac:dyDescent="0.3">
      <c r="A20" s="113" t="s">
        <v>54</v>
      </c>
      <c r="B20" s="116"/>
      <c r="C20" s="279">
        <f t="shared" ref="C20:Q20" si="7">(C19-B19)/B19</f>
        <v>0.27026566048919176</v>
      </c>
      <c r="D20" s="279">
        <f t="shared" si="7"/>
        <v>-2.4010145087149853E-2</v>
      </c>
      <c r="E20" s="279">
        <f t="shared" si="7"/>
        <v>0.14006023199087436</v>
      </c>
      <c r="F20" s="279">
        <f t="shared" si="7"/>
        <v>-8.8603238264779852E-2</v>
      </c>
      <c r="G20" s="279">
        <f t="shared" si="7"/>
        <v>5.702380925842114E-2</v>
      </c>
      <c r="H20" s="279">
        <f t="shared" si="7"/>
        <v>0.42203841205856046</v>
      </c>
      <c r="I20" s="279">
        <f t="shared" si="7"/>
        <v>2.2864466924753087E-2</v>
      </c>
      <c r="J20" s="279">
        <f t="shared" si="7"/>
        <v>-6.9050989193828793E-2</v>
      </c>
      <c r="K20" s="288">
        <f t="shared" si="7"/>
        <v>-5.6265682741884385E-2</v>
      </c>
      <c r="L20" s="280">
        <f t="shared" si="7"/>
        <v>0.24855590020796675</v>
      </c>
      <c r="M20" s="279">
        <f t="shared" si="7"/>
        <v>0.12649303974249151</v>
      </c>
      <c r="N20" s="279">
        <f t="shared" si="7"/>
        <v>9.3478917261994809E-2</v>
      </c>
      <c r="O20" s="279">
        <f t="shared" si="7"/>
        <v>-2.0256048630349952E-2</v>
      </c>
      <c r="P20" s="279">
        <f t="shared" si="7"/>
        <v>6.002496321448187E-3</v>
      </c>
      <c r="Q20" s="279">
        <f t="shared" si="7"/>
        <v>0.22527490908611841</v>
      </c>
      <c r="R20" s="281">
        <f>(R19-P19)/P19</f>
        <v>0.18646461341352569</v>
      </c>
      <c r="S20" s="10"/>
      <c r="T20" s="116"/>
      <c r="U20" s="281">
        <f>(U19-T19)/T19</f>
        <v>-0.27039675300500932</v>
      </c>
      <c r="V20" s="299"/>
      <c r="W20" s="281">
        <f>(W19-V19)/V19</f>
        <v>-0.13327766038362501</v>
      </c>
    </row>
    <row r="21" spans="1:37" ht="27.75" customHeight="1" x14ac:dyDescent="0.25">
      <c r="A21" s="8" t="s">
        <v>58</v>
      </c>
      <c r="B21" s="19">
        <f>B17-B19</f>
        <v>329612.93099999957</v>
      </c>
      <c r="C21" s="154">
        <f t="shared" ref="C21:P21" si="8">C17-C19</f>
        <v>291358.0850000002</v>
      </c>
      <c r="D21" s="154">
        <f t="shared" si="8"/>
        <v>266512.13100000017</v>
      </c>
      <c r="E21" s="154">
        <f t="shared" si="8"/>
        <v>297562.72299999994</v>
      </c>
      <c r="F21" s="154">
        <f t="shared" si="8"/>
        <v>310243.35200000007</v>
      </c>
      <c r="G21" s="154">
        <f t="shared" si="8"/>
        <v>320714.53100000008</v>
      </c>
      <c r="H21" s="154">
        <f t="shared" si="8"/>
        <v>286229.11899999983</v>
      </c>
      <c r="I21" s="154">
        <f t="shared" si="8"/>
        <v>282809.19800000009</v>
      </c>
      <c r="J21" s="154">
        <f t="shared" si="8"/>
        <v>306315.68399999978</v>
      </c>
      <c r="K21" s="119">
        <f t="shared" si="8"/>
        <v>322195.815</v>
      </c>
      <c r="L21" s="282">
        <f t="shared" si="8"/>
        <v>306185.72599999886</v>
      </c>
      <c r="M21" s="154">
        <f t="shared" si="8"/>
        <v>300797.70799999998</v>
      </c>
      <c r="N21" s="154">
        <f t="shared" si="8"/>
        <v>287185.48899999983</v>
      </c>
      <c r="O21" s="154">
        <f t="shared" si="8"/>
        <v>229607.51899999898</v>
      </c>
      <c r="P21" s="154">
        <f t="shared" si="8"/>
        <v>262635.54499999993</v>
      </c>
      <c r="Q21" s="154">
        <f t="shared" ref="Q21" si="9">Q17-Q19</f>
        <v>215587.97500000009</v>
      </c>
      <c r="R21" s="140">
        <f t="shared" ref="R21" si="10">R17-R19</f>
        <v>211344.63599999822</v>
      </c>
      <c r="T21" s="117">
        <f>T17-T19</f>
        <v>44852.694000000105</v>
      </c>
      <c r="U21" s="140">
        <f>U17-U19</f>
        <v>59382.533000000032</v>
      </c>
      <c r="V21" s="119">
        <f>V17-V19</f>
        <v>206036.10800000012</v>
      </c>
      <c r="W21" s="140">
        <f>W17-W19</f>
        <v>225874.47499999995</v>
      </c>
    </row>
    <row r="22" spans="1:37" ht="27.75" customHeight="1" thickBot="1" x14ac:dyDescent="0.3">
      <c r="A22" s="113" t="s">
        <v>54</v>
      </c>
      <c r="B22" s="116"/>
      <c r="C22" s="279">
        <f t="shared" ref="C22:Q22" si="11">(C21-B21)/B21</f>
        <v>-0.11605990664243518</v>
      </c>
      <c r="D22" s="279">
        <f t="shared" si="11"/>
        <v>-8.5276349890891168E-2</v>
      </c>
      <c r="E22" s="279">
        <f t="shared" si="11"/>
        <v>0.1165072369632576</v>
      </c>
      <c r="F22" s="279">
        <f t="shared" si="11"/>
        <v>4.261497835533698E-2</v>
      </c>
      <c r="G22" s="279">
        <f t="shared" si="11"/>
        <v>3.3751501627664215E-2</v>
      </c>
      <c r="H22" s="279">
        <f t="shared" si="11"/>
        <v>-0.10752681486702027</v>
      </c>
      <c r="I22" s="279">
        <f t="shared" si="11"/>
        <v>-1.1948193852351347E-2</v>
      </c>
      <c r="J22" s="279">
        <f t="shared" si="11"/>
        <v>8.3117827023432511E-2</v>
      </c>
      <c r="K22" s="288">
        <f t="shared" si="11"/>
        <v>5.1842369912734339E-2</v>
      </c>
      <c r="L22" s="280">
        <f t="shared" si="11"/>
        <v>-4.9690555415814887E-2</v>
      </c>
      <c r="M22" s="279">
        <f t="shared" si="11"/>
        <v>-1.7597221367526766E-2</v>
      </c>
      <c r="N22" s="279">
        <f t="shared" si="11"/>
        <v>-4.5253732451977856E-2</v>
      </c>
      <c r="O22" s="279">
        <f t="shared" si="11"/>
        <v>-0.20049052687338559</v>
      </c>
      <c r="P22" s="279">
        <f t="shared" si="11"/>
        <v>0.14384557676441376</v>
      </c>
      <c r="Q22" s="279">
        <f t="shared" si="11"/>
        <v>-0.17913633891406378</v>
      </c>
      <c r="R22" s="281">
        <f>(R21-P21)/P21</f>
        <v>-0.19529309713200366</v>
      </c>
      <c r="S22" s="10"/>
      <c r="T22" s="116"/>
      <c r="U22" s="281">
        <f>(U21-T21)/T21</f>
        <v>0.32394573668194587</v>
      </c>
      <c r="V22" s="299"/>
      <c r="W22" s="281">
        <f>(W21-V21)/V21</f>
        <v>9.6285875289392531E-2</v>
      </c>
    </row>
    <row r="23" spans="1:37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4"/>
      <c r="T23" s="103">
        <f>(T17/T19)</f>
        <v>1.8883826259353824</v>
      </c>
      <c r="U23" s="285">
        <f>(U17/U19)</f>
        <v>2.6120684700811605</v>
      </c>
      <c r="V23" s="103">
        <f>V17/V19</f>
        <v>1.9784450849076205</v>
      </c>
      <c r="W23" s="285">
        <f>W17/W19</f>
        <v>2.2375999524892007</v>
      </c>
    </row>
    <row r="24" spans="1:37" ht="30" customHeight="1" thickBot="1" x14ac:dyDescent="0.3"/>
    <row r="25" spans="1:37" ht="22.5" customHeight="1" x14ac:dyDescent="0.25">
      <c r="A25" s="320" t="s">
        <v>15</v>
      </c>
      <c r="B25" s="322">
        <v>2007</v>
      </c>
      <c r="C25" s="324">
        <v>2008</v>
      </c>
      <c r="D25" s="324">
        <v>2009</v>
      </c>
      <c r="E25" s="324">
        <v>2010</v>
      </c>
      <c r="F25" s="324">
        <v>2011</v>
      </c>
      <c r="G25" s="324">
        <v>2012</v>
      </c>
      <c r="H25" s="324">
        <v>2013</v>
      </c>
      <c r="I25" s="324">
        <v>2014</v>
      </c>
      <c r="J25" s="324">
        <v>2015</v>
      </c>
      <c r="K25" s="328">
        <v>2016</v>
      </c>
      <c r="L25" s="330">
        <v>2017</v>
      </c>
      <c r="M25" s="324">
        <v>2018</v>
      </c>
      <c r="N25" s="324">
        <v>2019</v>
      </c>
      <c r="O25" s="326">
        <v>2020</v>
      </c>
      <c r="P25" s="326">
        <v>2021</v>
      </c>
      <c r="Q25" s="324">
        <v>2022</v>
      </c>
      <c r="R25" s="316">
        <v>2023</v>
      </c>
      <c r="S25" s="128" t="s">
        <v>49</v>
      </c>
      <c r="T25" s="318" t="str">
        <f>T14</f>
        <v>jan-mar</v>
      </c>
      <c r="U25" s="319"/>
      <c r="V25" s="314" t="s">
        <v>146</v>
      </c>
      <c r="W25" s="315"/>
    </row>
    <row r="26" spans="1:37" ht="31.5" customHeight="1" thickBot="1" x14ac:dyDescent="0.3">
      <c r="A26" s="321"/>
      <c r="B26" s="323"/>
      <c r="C26" s="325"/>
      <c r="D26" s="325"/>
      <c r="E26" s="325"/>
      <c r="F26" s="325"/>
      <c r="G26" s="325"/>
      <c r="H26" s="325"/>
      <c r="I26" s="325"/>
      <c r="J26" s="325"/>
      <c r="K26" s="329"/>
      <c r="L26" s="331"/>
      <c r="M26" s="325"/>
      <c r="N26" s="325"/>
      <c r="O26" s="327"/>
      <c r="P26" s="327"/>
      <c r="Q26" s="325"/>
      <c r="R26" s="317"/>
      <c r="S26" s="129" t="str">
        <f>S4</f>
        <v>2007/2023</v>
      </c>
      <c r="T26" s="127">
        <f>T4</f>
        <v>2023</v>
      </c>
      <c r="U26" s="264">
        <f>U4</f>
        <v>2024</v>
      </c>
      <c r="V26" s="300" t="str">
        <f>V4</f>
        <v>abr 2022 a mar 2023</v>
      </c>
      <c r="W26" s="298" t="str">
        <f>W4</f>
        <v>abr 2023 a mar 2024</v>
      </c>
    </row>
    <row r="27" spans="1:37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P27" s="273"/>
      <c r="R27" s="301"/>
      <c r="S27" s="286"/>
    </row>
    <row r="28" spans="1:37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520796.79800000024</v>
      </c>
      <c r="R28" s="147">
        <v>520064.69099999964</v>
      </c>
      <c r="S28" s="100"/>
      <c r="T28" s="115">
        <v>116614.31800000004</v>
      </c>
      <c r="U28" s="147">
        <v>115764.2199999999</v>
      </c>
      <c r="V28" s="112">
        <v>523044.11899999989</v>
      </c>
      <c r="W28" s="147">
        <v>519214.59300000023</v>
      </c>
    </row>
    <row r="29" spans="1:37" ht="27.75" customHeight="1" thickBot="1" x14ac:dyDescent="0.3">
      <c r="A29" s="114" t="s">
        <v>54</v>
      </c>
      <c r="B29" s="275"/>
      <c r="C29" s="276">
        <f t="shared" ref="C29:Q29" si="12">(C28-B28)/B28</f>
        <v>6.3491251811589565E-3</v>
      </c>
      <c r="D29" s="276">
        <f t="shared" si="12"/>
        <v>-2.5351041341628616E-2</v>
      </c>
      <c r="E29" s="276">
        <f t="shared" si="12"/>
        <v>0.14232124040801208</v>
      </c>
      <c r="F29" s="276">
        <f t="shared" si="12"/>
        <v>0.16522017339726491</v>
      </c>
      <c r="G29" s="276">
        <f t="shared" si="12"/>
        <v>0.11849348127885141</v>
      </c>
      <c r="H29" s="276">
        <f t="shared" si="12"/>
        <v>5.296421056115299E-2</v>
      </c>
      <c r="I29" s="276">
        <f t="shared" si="12"/>
        <v>1.9591998746035993E-2</v>
      </c>
      <c r="J29" s="276">
        <f t="shared" si="12"/>
        <v>-1.7803184510057374E-2</v>
      </c>
      <c r="K29" s="287">
        <f t="shared" si="12"/>
        <v>-6.6755691727534677E-2</v>
      </c>
      <c r="L29" s="277">
        <f t="shared" si="12"/>
        <v>0.14679340175955716</v>
      </c>
      <c r="M29" s="276">
        <f t="shared" si="12"/>
        <v>3.1169571012153018E-2</v>
      </c>
      <c r="N29" s="276">
        <f t="shared" si="12"/>
        <v>5.2964042161944717E-2</v>
      </c>
      <c r="O29" s="276">
        <f t="shared" si="12"/>
        <v>0.26823197519276548</v>
      </c>
      <c r="P29" s="276">
        <f t="shared" si="12"/>
        <v>7.7338249378292354E-2</v>
      </c>
      <c r="Q29" s="276">
        <f t="shared" si="12"/>
        <v>4.5810259040420201E-2</v>
      </c>
      <c r="R29" s="278">
        <f>(R28-P28)/P28</f>
        <v>4.434011749143945E-2</v>
      </c>
      <c r="T29" s="118"/>
      <c r="U29" s="278">
        <f>(U28-T28)/T28</f>
        <v>-7.2898252511337698E-3</v>
      </c>
      <c r="W29" s="278">
        <f>(W28-V28)/V28</f>
        <v>-7.321611812252618E-3</v>
      </c>
    </row>
    <row r="30" spans="1:37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47">
        <v>2691.03</v>
      </c>
      <c r="S30" s="100"/>
      <c r="T30" s="115">
        <v>896.42899999999986</v>
      </c>
      <c r="U30" s="147">
        <v>637.78299999999967</v>
      </c>
      <c r="V30" s="112">
        <v>3029.2139999999999</v>
      </c>
      <c r="W30" s="147">
        <v>2432.384</v>
      </c>
    </row>
    <row r="31" spans="1:37" ht="27.75" customHeight="1" thickBot="1" x14ac:dyDescent="0.3">
      <c r="A31" s="113" t="s">
        <v>54</v>
      </c>
      <c r="B31" s="116"/>
      <c r="C31" s="279">
        <f t="shared" ref="C31:Q31" si="13">(C30-B30)/B30</f>
        <v>0.28740195099069604</v>
      </c>
      <c r="D31" s="279">
        <f t="shared" si="13"/>
        <v>0.87424480625071677</v>
      </c>
      <c r="E31" s="279">
        <f t="shared" si="13"/>
        <v>-0.35240240164564085</v>
      </c>
      <c r="F31" s="279">
        <f t="shared" si="13"/>
        <v>0.30120319844880566</v>
      </c>
      <c r="G31" s="279">
        <f t="shared" si="13"/>
        <v>-0.12612648022085726</v>
      </c>
      <c r="H31" s="279">
        <f t="shared" si="13"/>
        <v>7.1660651760911652E-3</v>
      </c>
      <c r="I31" s="279">
        <f t="shared" si="13"/>
        <v>-1.9460888913914301E-2</v>
      </c>
      <c r="J31" s="279">
        <f t="shared" si="13"/>
        <v>0.17146393140729888</v>
      </c>
      <c r="K31" s="288">
        <f t="shared" si="13"/>
        <v>-5.2106064729437615E-2</v>
      </c>
      <c r="L31" s="280">
        <f t="shared" si="13"/>
        <v>-8.4124648923364909E-2</v>
      </c>
      <c r="M31" s="279">
        <f t="shared" si="13"/>
        <v>0.28764018691588777</v>
      </c>
      <c r="N31" s="279">
        <f t="shared" si="13"/>
        <v>0.10676256403742751</v>
      </c>
      <c r="O31" s="279">
        <f t="shared" si="13"/>
        <v>0.30345145589616501</v>
      </c>
      <c r="P31" s="279">
        <f t="shared" si="13"/>
        <v>0.25973041103931305</v>
      </c>
      <c r="Q31" s="279">
        <f t="shared" si="13"/>
        <v>0.15038655327936848</v>
      </c>
      <c r="R31" s="281">
        <f>(R30-P30)/P30</f>
        <v>0.11954632877351722</v>
      </c>
      <c r="S31" s="10"/>
      <c r="T31" s="116"/>
      <c r="U31" s="281">
        <f>(U30-T30)/T30</f>
        <v>-0.28852926444816068</v>
      </c>
      <c r="V31" s="299"/>
      <c r="W31" s="281">
        <f>(W30-V30)/V30</f>
        <v>-0.19702470673910788</v>
      </c>
    </row>
    <row r="32" spans="1:37" ht="27.75" customHeight="1" x14ac:dyDescent="0.25">
      <c r="A32" s="8" t="s">
        <v>58</v>
      </c>
      <c r="B32" s="19">
        <f>(B28-B30)</f>
        <v>203117.0239999998</v>
      </c>
      <c r="C32" s="154">
        <f t="shared" ref="C32:P32" si="14">(C28-C30)</f>
        <v>204244.86400000018</v>
      </c>
      <c r="D32" s="154">
        <f t="shared" si="14"/>
        <v>198400.41200000027</v>
      </c>
      <c r="E32" s="154">
        <f t="shared" si="14"/>
        <v>227324.11700000009</v>
      </c>
      <c r="F32" s="154">
        <f t="shared" si="14"/>
        <v>264760.33899999998</v>
      </c>
      <c r="G32" s="154">
        <f t="shared" si="14"/>
        <v>296419.00400000002</v>
      </c>
      <c r="H32" s="154">
        <f t="shared" si="14"/>
        <v>312165.44199999998</v>
      </c>
      <c r="I32" s="154">
        <f t="shared" si="14"/>
        <v>318321.61400000006</v>
      </c>
      <c r="J32" s="154">
        <f t="shared" si="14"/>
        <v>312463.31199999998</v>
      </c>
      <c r="K32" s="119">
        <f t="shared" si="14"/>
        <v>291587.27400000009</v>
      </c>
      <c r="L32" s="282">
        <f t="shared" si="14"/>
        <v>334649.34799999959</v>
      </c>
      <c r="M32" s="154">
        <f t="shared" si="14"/>
        <v>344816.77799999999</v>
      </c>
      <c r="N32" s="154">
        <f t="shared" si="14"/>
        <v>363008.511</v>
      </c>
      <c r="O32" s="154">
        <f t="shared" si="14"/>
        <v>460327.44400000002</v>
      </c>
      <c r="P32" s="154">
        <f t="shared" si="14"/>
        <v>495580.34200000018</v>
      </c>
      <c r="Q32" s="154">
        <f t="shared" ref="Q32" si="15">(Q28-Q30)</f>
        <v>518031.63800000027</v>
      </c>
      <c r="R32" s="140">
        <f t="shared" ref="R32" si="16">(R28-R30)</f>
        <v>517373.66099999961</v>
      </c>
      <c r="T32" s="117">
        <f>T28-T30</f>
        <v>115717.88900000004</v>
      </c>
      <c r="U32" s="140">
        <f>U28-U30</f>
        <v>115126.4369999999</v>
      </c>
      <c r="V32" s="119">
        <f>V28-V30</f>
        <v>520014.90499999991</v>
      </c>
      <c r="W32" s="140">
        <f>W28-W30</f>
        <v>516782.20900000021</v>
      </c>
    </row>
    <row r="33" spans="1:23" ht="27.75" customHeight="1" thickBot="1" x14ac:dyDescent="0.3">
      <c r="A33" s="113" t="s">
        <v>54</v>
      </c>
      <c r="B33" s="116"/>
      <c r="C33" s="279">
        <f t="shared" ref="C33:Q33" si="17">(C32-B32)/B32</f>
        <v>5.5526611102788507E-3</v>
      </c>
      <c r="D33" s="279">
        <f t="shared" si="17"/>
        <v>-2.8614927619427914E-2</v>
      </c>
      <c r="E33" s="279">
        <f t="shared" si="17"/>
        <v>0.14578450068944299</v>
      </c>
      <c r="F33" s="279">
        <f t="shared" si="17"/>
        <v>0.16468213973091064</v>
      </c>
      <c r="G33" s="279">
        <f t="shared" si="17"/>
        <v>0.11957480157177182</v>
      </c>
      <c r="H33" s="279">
        <f t="shared" si="17"/>
        <v>5.3122228290059179E-2</v>
      </c>
      <c r="I33" s="279">
        <f t="shared" si="17"/>
        <v>1.972086327223908E-2</v>
      </c>
      <c r="J33" s="279">
        <f t="shared" si="17"/>
        <v>-1.840372045864307E-2</v>
      </c>
      <c r="K33" s="288">
        <f t="shared" si="17"/>
        <v>-6.6811165337708145E-2</v>
      </c>
      <c r="L33" s="280">
        <f t="shared" si="17"/>
        <v>0.14768159600819714</v>
      </c>
      <c r="M33" s="279">
        <f t="shared" si="17"/>
        <v>3.038233918806384E-2</v>
      </c>
      <c r="N33" s="279">
        <f t="shared" si="17"/>
        <v>5.2757679326149283E-2</v>
      </c>
      <c r="O33" s="279">
        <f t="shared" si="17"/>
        <v>0.26808994844751732</v>
      </c>
      <c r="P33" s="279">
        <f t="shared" si="17"/>
        <v>7.6582220894047232E-2</v>
      </c>
      <c r="Q33" s="279">
        <f t="shared" si="17"/>
        <v>4.5303039885306998E-2</v>
      </c>
      <c r="R33" s="281">
        <f>(R32-P32)/P32</f>
        <v>4.3975350014991976E-2</v>
      </c>
      <c r="S33" s="10"/>
      <c r="T33" s="116"/>
      <c r="U33" s="281">
        <f>(U32-T32)/T32</f>
        <v>-5.1111544214234288E-3</v>
      </c>
      <c r="V33" s="299"/>
      <c r="W33" s="281">
        <f>(W32-V32)/V32</f>
        <v>-6.2165448892271763E-3</v>
      </c>
    </row>
    <row r="34" spans="1:23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4"/>
      <c r="T34" s="103">
        <f>(T28/T30)</f>
        <v>130.08762322504074</v>
      </c>
      <c r="U34" s="285">
        <f>(U28/U30)</f>
        <v>181.5103569709446</v>
      </c>
    </row>
    <row r="36" spans="1:23" x14ac:dyDescent="0.25">
      <c r="A36" s="3" t="s">
        <v>70</v>
      </c>
    </row>
  </sheetData>
  <mergeCells count="60"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  <mergeCell ref="K3:K4"/>
    <mergeCell ref="P25:P26"/>
    <mergeCell ref="T3:U3"/>
    <mergeCell ref="A14:A15"/>
    <mergeCell ref="B14:B15"/>
    <mergeCell ref="C14:C15"/>
    <mergeCell ref="D14:D15"/>
    <mergeCell ref="E14:E15"/>
    <mergeCell ref="T14:U14"/>
    <mergeCell ref="G14:G15"/>
    <mergeCell ref="H14:H15"/>
    <mergeCell ref="I14:I15"/>
    <mergeCell ref="J14:J15"/>
    <mergeCell ref="K14:K15"/>
    <mergeCell ref="L14:L15"/>
    <mergeCell ref="L3:L4"/>
    <mergeCell ref="M3:M4"/>
    <mergeCell ref="M14:M15"/>
    <mergeCell ref="N14:N15"/>
    <mergeCell ref="O14:O15"/>
    <mergeCell ref="P14:P15"/>
    <mergeCell ref="F14:F15"/>
    <mergeCell ref="K25:K26"/>
    <mergeCell ref="L25:L26"/>
    <mergeCell ref="M25:M26"/>
    <mergeCell ref="N25:N26"/>
    <mergeCell ref="O25:O26"/>
    <mergeCell ref="F25:F26"/>
    <mergeCell ref="G25:G26"/>
    <mergeCell ref="H25:H26"/>
    <mergeCell ref="I25:I26"/>
    <mergeCell ref="J25:J26"/>
    <mergeCell ref="A25:A26"/>
    <mergeCell ref="B25:B26"/>
    <mergeCell ref="C25:C26"/>
    <mergeCell ref="D25:D26"/>
    <mergeCell ref="E25:E26"/>
    <mergeCell ref="V3:W3"/>
    <mergeCell ref="V14:W14"/>
    <mergeCell ref="V25:W25"/>
    <mergeCell ref="R3:R4"/>
    <mergeCell ref="R14:R15"/>
    <mergeCell ref="R25:R26"/>
    <mergeCell ref="T25:U25"/>
  </mergeCells>
  <conditionalFormatting sqref="B12:R12">
    <cfRule type="cellIs" dxfId="15" priority="85" operator="lessThan">
      <formula>0</formula>
    </cfRule>
    <cfRule type="cellIs" dxfId="14" priority="84" operator="greaterThan">
      <formula>0</formula>
    </cfRule>
  </conditionalFormatting>
  <conditionalFormatting sqref="B23:R23">
    <cfRule type="cellIs" dxfId="13" priority="81" operator="lessThan">
      <formula>0</formula>
    </cfRule>
    <cfRule type="cellIs" dxfId="12" priority="80" operator="greaterThan">
      <formula>0</formula>
    </cfRule>
  </conditionalFormatting>
  <conditionalFormatting sqref="B34:R34">
    <cfRule type="cellIs" dxfId="11" priority="77" operator="lessThan">
      <formula>0</formula>
    </cfRule>
    <cfRule type="cellIs" dxfId="10" priority="76" operator="greaterThan">
      <formula>0</formula>
    </cfRule>
  </conditionalFormatting>
  <conditionalFormatting sqref="T34:U34">
    <cfRule type="cellIs" dxfId="9" priority="78" operator="greaterThan">
      <formula>0</formula>
    </cfRule>
    <cfRule type="cellIs" dxfId="8" priority="79" operator="lessThan">
      <formula>0</formula>
    </cfRule>
  </conditionalFormatting>
  <conditionalFormatting sqref="T12:W12">
    <cfRule type="cellIs" dxfId="7" priority="19" operator="lessThan">
      <formula>0</formula>
    </cfRule>
    <cfRule type="cellIs" dxfId="6" priority="18" operator="greaterThan">
      <formula>0</formula>
    </cfRule>
  </conditionalFormatting>
  <conditionalFormatting sqref="T23:W23">
    <cfRule type="cellIs" dxfId="5" priority="16" operator="greaterThan">
      <formula>0</formula>
    </cfRule>
    <cfRule type="cellIs" dxfId="4" priority="17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5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3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2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1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69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68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67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65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64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3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2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1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44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3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2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1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0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39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38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37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36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2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1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0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35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34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3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29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28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27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47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N7:R7</xm:sqref>
        </x14:conditionalFormatting>
        <x14:conditionalFormatting xmlns:xm="http://schemas.microsoft.com/office/excel/2006/main">
          <x14:cfRule type="iconSet" priority="46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N9:R9</xm:sqref>
        </x14:conditionalFormatting>
        <x14:conditionalFormatting xmlns:xm="http://schemas.microsoft.com/office/excel/2006/main">
          <x14:cfRule type="iconSet" priority="45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N11:R11</xm:sqref>
        </x14:conditionalFormatting>
        <x14:conditionalFormatting xmlns:xm="http://schemas.microsoft.com/office/excel/2006/main">
          <x14:cfRule type="iconSet" priority="6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O18:R18</xm:sqref>
        </x14:conditionalFormatting>
        <x14:conditionalFormatting xmlns:xm="http://schemas.microsoft.com/office/excel/2006/main">
          <x14:cfRule type="iconSet" priority="5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O20:R20</xm:sqref>
        </x14:conditionalFormatting>
        <x14:conditionalFormatting xmlns:xm="http://schemas.microsoft.com/office/excel/2006/main">
          <x14:cfRule type="iconSet" priority="4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O22:R22</xm:sqref>
        </x14:conditionalFormatting>
        <x14:conditionalFormatting xmlns:xm="http://schemas.microsoft.com/office/excel/2006/main">
          <x14:cfRule type="iconSet" priority="3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O29:R29</xm:sqref>
        </x14:conditionalFormatting>
        <x14:conditionalFormatting xmlns:xm="http://schemas.microsoft.com/office/excel/2006/main">
          <x14:cfRule type="iconSet" priority="2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O31:R31</xm:sqref>
        </x14:conditionalFormatting>
        <x14:conditionalFormatting xmlns:xm="http://schemas.microsoft.com/office/excel/2006/main">
          <x14:cfRule type="iconSet" priority="1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O33:R33</xm:sqref>
        </x14:conditionalFormatting>
        <x14:conditionalFormatting xmlns:xm="http://schemas.microsoft.com/office/excel/2006/main">
          <x14:cfRule type="iconSet" priority="74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</xm:sqref>
        </x14:conditionalFormatting>
        <x14:conditionalFormatting xmlns:xm="http://schemas.microsoft.com/office/excel/2006/main">
          <x14:cfRule type="iconSet" priority="88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U9</xm:sqref>
        </x14:conditionalFormatting>
        <x14:conditionalFormatting xmlns:xm="http://schemas.microsoft.com/office/excel/2006/main">
          <x14:cfRule type="iconSet" priority="89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U11</xm:sqref>
        </x14:conditionalFormatting>
        <x14:conditionalFormatting xmlns:xm="http://schemas.microsoft.com/office/excel/2006/main">
          <x14:cfRule type="iconSet" priority="70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U18</xm:sqref>
        </x14:conditionalFormatting>
        <x14:conditionalFormatting xmlns:xm="http://schemas.microsoft.com/office/excel/2006/main">
          <x14:cfRule type="iconSet" priority="90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U20</xm:sqref>
        </x14:conditionalFormatting>
        <x14:conditionalFormatting xmlns:xm="http://schemas.microsoft.com/office/excel/2006/main">
          <x14:cfRule type="iconSet" priority="91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U22</xm:sqref>
        </x14:conditionalFormatting>
        <x14:conditionalFormatting xmlns:xm="http://schemas.microsoft.com/office/excel/2006/main">
          <x14:cfRule type="iconSet" priority="66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U29</xm:sqref>
        </x14:conditionalFormatting>
        <x14:conditionalFormatting xmlns:xm="http://schemas.microsoft.com/office/excel/2006/main">
          <x14:cfRule type="iconSet" priority="92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U31</xm:sqref>
        </x14:conditionalFormatting>
        <x14:conditionalFormatting xmlns:xm="http://schemas.microsoft.com/office/excel/2006/main">
          <x14:cfRule type="iconSet" priority="93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U33</xm:sqref>
        </x14:conditionalFormatting>
        <x14:conditionalFormatting xmlns:xm="http://schemas.microsoft.com/office/excel/2006/main">
          <x14:cfRule type="iconSet" priority="7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V9:W9</xm:sqref>
        </x14:conditionalFormatting>
        <x14:conditionalFormatting xmlns:xm="http://schemas.microsoft.com/office/excel/2006/main">
          <x14:cfRule type="iconSet" priority="14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V11:W11</xm:sqref>
        </x14:conditionalFormatting>
        <x14:conditionalFormatting xmlns:xm="http://schemas.microsoft.com/office/excel/2006/main">
          <x14:cfRule type="iconSet" priority="12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V20:W20</xm:sqref>
        </x14:conditionalFormatting>
        <x14:conditionalFormatting xmlns:xm="http://schemas.microsoft.com/office/excel/2006/main">
          <x14:cfRule type="iconSet" priority="11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V22:W22</xm:sqref>
        </x14:conditionalFormatting>
        <x14:conditionalFormatting xmlns:xm="http://schemas.microsoft.com/office/excel/2006/main">
          <x14:cfRule type="iconSet" priority="9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V31:W31</xm:sqref>
        </x14:conditionalFormatting>
        <x14:conditionalFormatting xmlns:xm="http://schemas.microsoft.com/office/excel/2006/main">
          <x14:cfRule type="iconSet" priority="8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V33:W33</xm:sqref>
        </x14:conditionalFormatting>
        <x14:conditionalFormatting xmlns:xm="http://schemas.microsoft.com/office/excel/2006/main">
          <x14:cfRule type="iconSet" priority="15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</xm:sqref>
        </x14:conditionalFormatting>
        <x14:conditionalFormatting xmlns:xm="http://schemas.microsoft.com/office/excel/2006/main">
          <x14:cfRule type="iconSet" priority="13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W18</xm:sqref>
        </x14:conditionalFormatting>
        <x14:conditionalFormatting xmlns:xm="http://schemas.microsoft.com/office/excel/2006/main">
          <x14:cfRule type="iconSet" priority="10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C68"/>
  <sheetViews>
    <sheetView showGridLines="0" workbookViewId="0">
      <selection activeCell="AG51" sqref="AG51:AH62"/>
    </sheetView>
  </sheetViews>
  <sheetFormatPr defaultRowHeight="15" x14ac:dyDescent="0.25"/>
  <cols>
    <col min="1" max="1" width="18.7109375" customWidth="1"/>
    <col min="17" max="17" width="9.85546875" customWidth="1"/>
    <col min="18" max="18" width="1.7109375" customWidth="1"/>
    <col min="19" max="19" width="18.7109375" hidden="1" customWidth="1"/>
    <col min="35" max="35" width="10.140625" customWidth="1"/>
    <col min="36" max="36" width="1.7109375" customWidth="1"/>
    <col min="52" max="52" width="9.85546875" customWidth="1"/>
    <col min="55" max="55" width="9.140625" style="101"/>
  </cols>
  <sheetData>
    <row r="1" spans="1:55" ht="15.75" x14ac:dyDescent="0.25">
      <c r="A1" s="4" t="s">
        <v>99</v>
      </c>
    </row>
    <row r="3" spans="1:55" ht="15.75" thickBot="1" x14ac:dyDescent="0.3">
      <c r="Q3" s="107" t="s">
        <v>1</v>
      </c>
      <c r="AI3" s="289">
        <v>1000</v>
      </c>
      <c r="AZ3" s="289" t="s">
        <v>47</v>
      </c>
    </row>
    <row r="4" spans="1:55" ht="20.100000000000001" customHeight="1" x14ac:dyDescent="0.25">
      <c r="A4" s="338" t="s">
        <v>3</v>
      </c>
      <c r="B4" s="340" t="s">
        <v>72</v>
      </c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5"/>
      <c r="Q4" s="343" t="s">
        <v>148</v>
      </c>
      <c r="S4" s="341" t="s">
        <v>3</v>
      </c>
      <c r="T4" s="333" t="s">
        <v>72</v>
      </c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5"/>
      <c r="AI4" s="336" t="s">
        <v>148</v>
      </c>
      <c r="AK4" s="333" t="s">
        <v>72</v>
      </c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5"/>
      <c r="AZ4" s="336" t="s">
        <v>148</v>
      </c>
    </row>
    <row r="5" spans="1:55" ht="20.100000000000001" customHeight="1" thickBot="1" x14ac:dyDescent="0.3">
      <c r="A5" s="339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44"/>
      <c r="S5" s="342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37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76">
        <v>2018</v>
      </c>
      <c r="AT5" s="135">
        <v>2019</v>
      </c>
      <c r="AU5" s="135">
        <v>2020</v>
      </c>
      <c r="AV5" s="176">
        <v>2021</v>
      </c>
      <c r="AW5" s="176">
        <v>2022</v>
      </c>
      <c r="AX5" s="135">
        <v>2023</v>
      </c>
      <c r="AY5" s="133">
        <v>2024</v>
      </c>
      <c r="AZ5" s="337"/>
      <c r="BC5" s="290"/>
    </row>
    <row r="6" spans="1:55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2"/>
      <c r="S6" s="291"/>
      <c r="T6" s="293">
        <v>2010</v>
      </c>
      <c r="U6" s="293">
        <v>2011</v>
      </c>
      <c r="V6" s="293">
        <v>2012</v>
      </c>
      <c r="W6" s="293"/>
      <c r="X6" s="293"/>
      <c r="Y6" s="293"/>
      <c r="Z6" s="293"/>
      <c r="AA6" s="293"/>
      <c r="AB6" s="290"/>
      <c r="AC6" s="290"/>
      <c r="AD6" s="290"/>
      <c r="AE6" s="290"/>
      <c r="AF6" s="290"/>
      <c r="AG6" s="290"/>
      <c r="AH6" s="293"/>
      <c r="AI6" s="294"/>
      <c r="AK6" s="293"/>
      <c r="AL6" s="293"/>
      <c r="AM6" s="293"/>
      <c r="AN6" s="293"/>
      <c r="AO6" s="293"/>
      <c r="AP6" s="293"/>
      <c r="AQ6" s="293"/>
      <c r="AR6" s="293"/>
      <c r="AS6" s="290"/>
      <c r="AT6" s="290"/>
      <c r="AU6" s="290"/>
      <c r="AV6" s="290"/>
      <c r="AW6" s="290"/>
      <c r="AX6" s="290"/>
      <c r="AY6" s="293"/>
      <c r="AZ6" s="292"/>
    </row>
    <row r="7" spans="1:55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238037.11999999985</v>
      </c>
      <c r="P7" s="112">
        <v>214939.61999999997</v>
      </c>
      <c r="Q7" s="61">
        <f>IF(P7="","",(P7-O7)/O7)</f>
        <v>-9.7033185412426004E-2</v>
      </c>
      <c r="S7" s="109" t="s">
        <v>73</v>
      </c>
      <c r="T7" s="115">
        <v>37448.925000000003</v>
      </c>
      <c r="U7" s="153">
        <v>38839.965999999986</v>
      </c>
      <c r="V7" s="153">
        <v>43280.928999999975</v>
      </c>
      <c r="W7" s="153">
        <v>45616.113000000012</v>
      </c>
      <c r="X7" s="153">
        <v>47446.346999999972</v>
      </c>
      <c r="Y7" s="153">
        <v>44866.651000000042</v>
      </c>
      <c r="Z7" s="153">
        <v>44731.008000000016</v>
      </c>
      <c r="AA7" s="153">
        <v>48635.341000000037</v>
      </c>
      <c r="AB7" s="153">
        <v>54050.858</v>
      </c>
      <c r="AC7" s="153">
        <v>57478.924000000043</v>
      </c>
      <c r="AD7" s="153">
        <v>63485.803999999982</v>
      </c>
      <c r="AE7" s="153">
        <v>59844.614000000096</v>
      </c>
      <c r="AF7" s="153">
        <v>63073.409999999996</v>
      </c>
      <c r="AG7" s="153">
        <v>63035.427000000032</v>
      </c>
      <c r="AH7" s="112">
        <v>64462.045999999944</v>
      </c>
      <c r="AI7" s="61">
        <f>IF(AH7="","",(AH7-AG7)/AG7)</f>
        <v>2.2632019292895576E-2</v>
      </c>
      <c r="AK7" s="124">
        <f t="shared" ref="AK7:AX22" si="0">(T7/B7)*10</f>
        <v>2.3028706152346192</v>
      </c>
      <c r="AL7" s="156">
        <f t="shared" si="0"/>
        <v>2.4812467982209876</v>
      </c>
      <c r="AM7" s="156">
        <f t="shared" si="0"/>
        <v>1.8094775204000828</v>
      </c>
      <c r="AN7" s="156">
        <f t="shared" si="0"/>
        <v>2.1338999736865198</v>
      </c>
      <c r="AO7" s="156">
        <f t="shared" si="0"/>
        <v>2.4164760330275441</v>
      </c>
      <c r="AP7" s="156">
        <f t="shared" si="0"/>
        <v>2.4488229571883595</v>
      </c>
      <c r="AQ7" s="156">
        <f t="shared" si="0"/>
        <v>2.7216164857245251</v>
      </c>
      <c r="AR7" s="156">
        <f t="shared" si="0"/>
        <v>2.5208020297717444</v>
      </c>
      <c r="AS7" s="156">
        <f t="shared" si="0"/>
        <v>2.5562518045408811</v>
      </c>
      <c r="AT7" s="156">
        <f t="shared" si="0"/>
        <v>2.6212769861937577</v>
      </c>
      <c r="AU7" s="156">
        <f t="shared" si="0"/>
        <v>2.6565484355435616</v>
      </c>
      <c r="AV7" s="156">
        <f t="shared" si="0"/>
        <v>2.6250215536517025</v>
      </c>
      <c r="AW7" s="156">
        <f t="shared" si="0"/>
        <v>2.7768533106935394</v>
      </c>
      <c r="AX7" s="156">
        <f t="shared" si="0"/>
        <v>2.6481343329981506</v>
      </c>
      <c r="AY7" s="156">
        <f>(AH7/P7)*10</f>
        <v>2.9990769500755587</v>
      </c>
      <c r="AZ7" s="61">
        <f t="shared" ref="AZ7:AZ23" si="1">IF(AY7="","",(AY7-AX7)/AX7)</f>
        <v>0.13252447683803104</v>
      </c>
      <c r="BC7"/>
    </row>
    <row r="8" spans="1:55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229347.3100000002</v>
      </c>
      <c r="P8" s="119">
        <v>255882.38000000035</v>
      </c>
      <c r="Q8" s="52">
        <f t="shared" ref="Q8:Q23" si="2">IF(P8="","",(P8-O8)/O8)</f>
        <v>0.11569819589338165</v>
      </c>
      <c r="S8" s="109" t="s">
        <v>74</v>
      </c>
      <c r="T8" s="117">
        <v>39208.55799999999</v>
      </c>
      <c r="U8" s="154">
        <v>43534.874999999993</v>
      </c>
      <c r="V8" s="154">
        <v>46936.957999999977</v>
      </c>
      <c r="W8" s="154">
        <v>51921.968000000052</v>
      </c>
      <c r="X8" s="154">
        <v>51933.389000000017</v>
      </c>
      <c r="Y8" s="154">
        <v>46937.144999999968</v>
      </c>
      <c r="Z8" s="154">
        <v>48461.340000000011</v>
      </c>
      <c r="AA8" s="154">
        <v>48751.319999999949</v>
      </c>
      <c r="AB8" s="154">
        <v>57358.343000000001</v>
      </c>
      <c r="AC8" s="154">
        <v>60378.147999999928</v>
      </c>
      <c r="AD8" s="154">
        <v>54982.760999999962</v>
      </c>
      <c r="AE8" s="154">
        <v>61551.606000000007</v>
      </c>
      <c r="AF8" s="154">
        <v>68116.977000000028</v>
      </c>
      <c r="AG8" s="154">
        <v>65965.965999999913</v>
      </c>
      <c r="AH8" s="119">
        <v>71831.795000000013</v>
      </c>
      <c r="AI8" s="52">
        <f t="shared" ref="AI8:AI23" si="3">IF(AH8="","",(AH8-AG8)/AG8)</f>
        <v>8.892205110738631E-2</v>
      </c>
      <c r="AK8" s="125">
        <f t="shared" si="0"/>
        <v>2.425310433832923</v>
      </c>
      <c r="AL8" s="157">
        <f t="shared" si="0"/>
        <v>2.0249048429202356</v>
      </c>
      <c r="AM8" s="157">
        <f t="shared" si="0"/>
        <v>2.0389975961379729</v>
      </c>
      <c r="AN8" s="157">
        <f t="shared" si="0"/>
        <v>1.9956838438488873</v>
      </c>
      <c r="AO8" s="157">
        <f t="shared" si="0"/>
        <v>2.3630989749879605</v>
      </c>
      <c r="AP8" s="157">
        <f t="shared" si="0"/>
        <v>2.4494538492006965</v>
      </c>
      <c r="AQ8" s="157">
        <f t="shared" si="0"/>
        <v>2.5901294424956642</v>
      </c>
      <c r="AR8" s="157">
        <f t="shared" si="0"/>
        <v>2.5992361491655602</v>
      </c>
      <c r="AS8" s="157">
        <f t="shared" si="0"/>
        <v>2.332460682100173</v>
      </c>
      <c r="AT8" s="157">
        <f t="shared" si="0"/>
        <v>2.6676951908790461</v>
      </c>
      <c r="AU8" s="157">
        <f t="shared" si="0"/>
        <v>2.5328122058281508</v>
      </c>
      <c r="AV8" s="157">
        <f t="shared" si="0"/>
        <v>2.6173670765159578</v>
      </c>
      <c r="AW8" s="157">
        <f t="shared" si="0"/>
        <v>2.7702425895873901</v>
      </c>
      <c r="AX8" s="157">
        <f t="shared" si="0"/>
        <v>2.8762476438027482</v>
      </c>
      <c r="AY8" s="157">
        <f>IF(AH8="","",(AH8/P8)*10)</f>
        <v>2.8072192778572687</v>
      </c>
      <c r="AZ8" s="52">
        <f t="shared" si="1"/>
        <v>-2.3999451540346398E-2</v>
      </c>
      <c r="BC8"/>
    </row>
    <row r="9" spans="1:55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291533.7800000002</v>
      </c>
      <c r="P9" s="119">
        <v>271858.51000000013</v>
      </c>
      <c r="Q9" s="52">
        <f t="shared" si="2"/>
        <v>-6.7488817247867691E-2</v>
      </c>
      <c r="S9" s="109" t="s">
        <v>75</v>
      </c>
      <c r="T9" s="117">
        <v>51168.47700000005</v>
      </c>
      <c r="U9" s="154">
        <v>49454.935999999994</v>
      </c>
      <c r="V9" s="154">
        <v>57419.120999999985</v>
      </c>
      <c r="W9" s="154">
        <v>50259.945</v>
      </c>
      <c r="X9" s="154">
        <v>50881.621999999916</v>
      </c>
      <c r="Y9" s="154">
        <v>62257.105999999985</v>
      </c>
      <c r="Z9" s="154">
        <v>56423.886000000035</v>
      </c>
      <c r="AA9" s="154">
        <v>66075.244999999908</v>
      </c>
      <c r="AB9" s="154">
        <v>64577.565999999999</v>
      </c>
      <c r="AC9" s="154">
        <v>61804.521999999954</v>
      </c>
      <c r="AD9" s="154">
        <v>66953.59299999995</v>
      </c>
      <c r="AE9" s="154">
        <v>87119.218000000081</v>
      </c>
      <c r="AF9" s="154">
        <v>80072.687000000005</v>
      </c>
      <c r="AG9" s="154">
        <v>82953.654999999882</v>
      </c>
      <c r="AH9" s="119">
        <v>75689.146999999954</v>
      </c>
      <c r="AI9" s="52">
        <f t="shared" si="3"/>
        <v>-8.7573091264030969E-2</v>
      </c>
      <c r="AK9" s="125">
        <f t="shared" si="0"/>
        <v>2.0661463096406028</v>
      </c>
      <c r="AL9" s="157">
        <f t="shared" si="0"/>
        <v>2.1559066709824086</v>
      </c>
      <c r="AM9" s="157">
        <f t="shared" si="0"/>
        <v>1.8729560222737081</v>
      </c>
      <c r="AN9" s="157">
        <f t="shared" si="0"/>
        <v>2.1697574591861963</v>
      </c>
      <c r="AO9" s="157">
        <f t="shared" si="0"/>
        <v>2.3469003959806871</v>
      </c>
      <c r="AP9" s="157">
        <f t="shared" si="0"/>
        <v>2.4085315499415931</v>
      </c>
      <c r="AQ9" s="157">
        <f t="shared" si="0"/>
        <v>2.2613053774763308</v>
      </c>
      <c r="AR9" s="157">
        <f t="shared" si="0"/>
        <v>2.7452023741560456</v>
      </c>
      <c r="AS9" s="157">
        <f t="shared" si="0"/>
        <v>2.6591216085450871</v>
      </c>
      <c r="AT9" s="157">
        <f t="shared" si="0"/>
        <v>2.6691081028883996</v>
      </c>
      <c r="AU9" s="157">
        <f t="shared" si="0"/>
        <v>2.6201465661466194</v>
      </c>
      <c r="AV9" s="157">
        <f t="shared" si="0"/>
        <v>2.7675430112669441</v>
      </c>
      <c r="AW9" s="157">
        <f t="shared" si="0"/>
        <v>2.8340224964355603</v>
      </c>
      <c r="AX9" s="157">
        <f t="shared" si="0"/>
        <v>2.8454217209408745</v>
      </c>
      <c r="AY9" s="157">
        <f t="shared" ref="AY9:AY18" si="4">IF(AH9="","",(AH9/P9)*10)</f>
        <v>2.7841374912265913</v>
      </c>
      <c r="AZ9" s="52">
        <f t="shared" si="1"/>
        <v>-2.1537837173049648E-2</v>
      </c>
      <c r="BC9"/>
    </row>
    <row r="10" spans="1:55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241944.08000000019</v>
      </c>
      <c r="P10" s="119"/>
      <c r="Q10" s="52" t="str">
        <f t="shared" si="2"/>
        <v/>
      </c>
      <c r="S10" s="109" t="s">
        <v>76</v>
      </c>
      <c r="T10" s="117">
        <v>46025.074999999961</v>
      </c>
      <c r="U10" s="154">
        <v>44904.889000000003</v>
      </c>
      <c r="V10" s="154">
        <v>48943.746000000036</v>
      </c>
      <c r="W10" s="154">
        <v>56740.441000000035</v>
      </c>
      <c r="X10" s="154">
        <v>53780.95900000001</v>
      </c>
      <c r="Y10" s="154">
        <v>62171.204999999944</v>
      </c>
      <c r="Z10" s="154">
        <v>54315.156000000032</v>
      </c>
      <c r="AA10" s="154">
        <v>53392.404000000024</v>
      </c>
      <c r="AB10" s="154">
        <v>64781.760000000002</v>
      </c>
      <c r="AC10" s="154">
        <v>61456.496999999916</v>
      </c>
      <c r="AD10" s="154">
        <v>59545.284999999967</v>
      </c>
      <c r="AE10" s="154">
        <v>77717.85199999997</v>
      </c>
      <c r="AF10" s="154">
        <v>72456.435999999929</v>
      </c>
      <c r="AG10" s="154">
        <v>68809.887000000133</v>
      </c>
      <c r="AH10" s="119"/>
      <c r="AI10" s="52" t="str">
        <f t="shared" si="3"/>
        <v/>
      </c>
      <c r="AK10" s="125">
        <f t="shared" si="0"/>
        <v>2.1373623046342565</v>
      </c>
      <c r="AL10" s="157">
        <f t="shared" si="0"/>
        <v>1.914916393362369</v>
      </c>
      <c r="AM10" s="157">
        <f t="shared" si="0"/>
        <v>1.9973139122548518</v>
      </c>
      <c r="AN10" s="157">
        <f t="shared" si="0"/>
        <v>1.9220924791653282</v>
      </c>
      <c r="AO10" s="157">
        <f t="shared" si="0"/>
        <v>2.4713295046942929</v>
      </c>
      <c r="AP10" s="157">
        <f t="shared" si="0"/>
        <v>2.3496420729631899</v>
      </c>
      <c r="AQ10" s="157">
        <f t="shared" si="0"/>
        <v>2.160770919794754</v>
      </c>
      <c r="AR10" s="157">
        <f t="shared" si="0"/>
        <v>2.3701981621070618</v>
      </c>
      <c r="AS10" s="157">
        <f t="shared" si="0"/>
        <v>2.3113364870552262</v>
      </c>
      <c r="AT10" s="157">
        <f t="shared" si="0"/>
        <v>2.5331995214428424</v>
      </c>
      <c r="AU10" s="157">
        <f t="shared" si="0"/>
        <v>2.6830646061021386</v>
      </c>
      <c r="AV10" s="157">
        <f t="shared" si="0"/>
        <v>2.6847863200621807</v>
      </c>
      <c r="AW10" s="157">
        <f t="shared" si="0"/>
        <v>2.7617119919463482</v>
      </c>
      <c r="AX10" s="157">
        <f t="shared" si="0"/>
        <v>2.8440409453291879</v>
      </c>
      <c r="AY10" s="157" t="str">
        <f t="shared" si="4"/>
        <v/>
      </c>
      <c r="AZ10" s="52" t="str">
        <f t="shared" si="1"/>
        <v/>
      </c>
      <c r="BC10"/>
    </row>
    <row r="11" spans="1:55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282268.96999999991</v>
      </c>
      <c r="P11" s="119"/>
      <c r="Q11" s="52" t="str">
        <f t="shared" si="2"/>
        <v/>
      </c>
      <c r="S11" s="109" t="s">
        <v>77</v>
      </c>
      <c r="T11" s="117">
        <v>47205.19600000004</v>
      </c>
      <c r="U11" s="154">
        <v>52842.769000000008</v>
      </c>
      <c r="V11" s="154">
        <v>54431.923000000046</v>
      </c>
      <c r="W11" s="154">
        <v>55981.48</v>
      </c>
      <c r="X11" s="154">
        <v>55053.410000000054</v>
      </c>
      <c r="Y11" s="154">
        <v>55267.650999999962</v>
      </c>
      <c r="Z11" s="154">
        <v>56035.015999999938</v>
      </c>
      <c r="AA11" s="154">
        <v>66317.002000000022</v>
      </c>
      <c r="AB11" s="154">
        <v>64324.446000000004</v>
      </c>
      <c r="AC11" s="154">
        <v>68453.83000000006</v>
      </c>
      <c r="AD11" s="154">
        <v>58256.008000000045</v>
      </c>
      <c r="AE11" s="154">
        <v>77143.060999999987</v>
      </c>
      <c r="AF11" s="154">
        <v>76795.082000000068</v>
      </c>
      <c r="AG11" s="154">
        <v>80852.009000000093</v>
      </c>
      <c r="AH11" s="119"/>
      <c r="AI11" s="52" t="str">
        <f t="shared" si="3"/>
        <v/>
      </c>
      <c r="AK11" s="125">
        <f t="shared" si="0"/>
        <v>2.1262291584914967</v>
      </c>
      <c r="AL11" s="157">
        <f t="shared" si="0"/>
        <v>2.002429656596763</v>
      </c>
      <c r="AM11" s="157">
        <f t="shared" si="0"/>
        <v>1.8193057382846511</v>
      </c>
      <c r="AN11" s="157">
        <f t="shared" si="0"/>
        <v>2.185868487837185</v>
      </c>
      <c r="AO11" s="157">
        <f t="shared" si="0"/>
        <v>2.3852155258597914</v>
      </c>
      <c r="AP11" s="157">
        <f t="shared" si="0"/>
        <v>2.5507512851796084</v>
      </c>
      <c r="AQ11" s="157">
        <f t="shared" si="0"/>
        <v>2.366321896458973</v>
      </c>
      <c r="AR11" s="157">
        <f t="shared" si="0"/>
        <v>2.5482684497769559</v>
      </c>
      <c r="AS11" s="157">
        <f t="shared" si="0"/>
        <v>2.4539413651554569</v>
      </c>
      <c r="AT11" s="157">
        <f t="shared" si="0"/>
        <v>2.4313423085868151</v>
      </c>
      <c r="AU11" s="157">
        <f t="shared" si="0"/>
        <v>2.5396170129380713</v>
      </c>
      <c r="AV11" s="157">
        <f t="shared" si="0"/>
        <v>2.6771552456955945</v>
      </c>
      <c r="AW11" s="157">
        <f t="shared" si="0"/>
        <v>2.7793900961672646</v>
      </c>
      <c r="AX11" s="157">
        <f t="shared" si="0"/>
        <v>2.864360506930681</v>
      </c>
      <c r="AY11" s="157" t="str">
        <f t="shared" si="4"/>
        <v/>
      </c>
      <c r="AZ11" s="52" t="str">
        <f t="shared" si="1"/>
        <v/>
      </c>
      <c r="BC11"/>
    </row>
    <row r="12" spans="1:55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304001.34999999951</v>
      </c>
      <c r="P12" s="119"/>
      <c r="Q12" s="52" t="str">
        <f t="shared" si="2"/>
        <v/>
      </c>
      <c r="S12" s="109" t="s">
        <v>78</v>
      </c>
      <c r="T12" s="117">
        <v>45837.497000000039</v>
      </c>
      <c r="U12" s="154">
        <v>51105.701000000001</v>
      </c>
      <c r="V12" s="154">
        <v>50899.00499999999</v>
      </c>
      <c r="W12" s="154">
        <v>50438.382000000049</v>
      </c>
      <c r="X12" s="154">
        <v>52151.921999999926</v>
      </c>
      <c r="Y12" s="154">
        <v>56091.163000000008</v>
      </c>
      <c r="Z12" s="154">
        <v>52714.073000000055</v>
      </c>
      <c r="AA12" s="154">
        <v>64528.730000000025</v>
      </c>
      <c r="AB12" s="154">
        <v>62742.375</v>
      </c>
      <c r="AC12" s="154">
        <v>55571.388000000043</v>
      </c>
      <c r="AD12" s="154">
        <v>66351.210999999865</v>
      </c>
      <c r="AE12" s="154">
        <v>74866.905999999974</v>
      </c>
      <c r="AF12" s="154">
        <v>70242.043000000034</v>
      </c>
      <c r="AG12" s="154">
        <v>86251.383000000103</v>
      </c>
      <c r="AH12" s="119"/>
      <c r="AI12" s="52" t="str">
        <f t="shared" si="3"/>
        <v/>
      </c>
      <c r="AK12" s="125">
        <f t="shared" si="0"/>
        <v>2.1252476751168277</v>
      </c>
      <c r="AL12" s="157">
        <f t="shared" si="0"/>
        <v>1.7129022487361378</v>
      </c>
      <c r="AM12" s="157">
        <f t="shared" si="0"/>
        <v>2.0922422702776888</v>
      </c>
      <c r="AN12" s="157">
        <f t="shared" si="0"/>
        <v>2.0813550369561726</v>
      </c>
      <c r="AO12" s="157">
        <f t="shared" si="0"/>
        <v>2.2743829617096525</v>
      </c>
      <c r="AP12" s="157">
        <f t="shared" si="0"/>
        <v>2.4641236916121563</v>
      </c>
      <c r="AQ12" s="157">
        <f t="shared" si="0"/>
        <v>2.5007264402426213</v>
      </c>
      <c r="AR12" s="157">
        <f t="shared" si="0"/>
        <v>2.3116884391665402</v>
      </c>
      <c r="AS12" s="157">
        <f t="shared" si="0"/>
        <v>2.469446771188716</v>
      </c>
      <c r="AT12" s="157">
        <f t="shared" si="0"/>
        <v>2.5871582389737058</v>
      </c>
      <c r="AU12" s="157">
        <f t="shared" si="0"/>
        <v>2.4550371392053902</v>
      </c>
      <c r="AV12" s="157">
        <f t="shared" si="0"/>
        <v>2.6719132835338306</v>
      </c>
      <c r="AW12" s="157">
        <f t="shared" si="0"/>
        <v>2.7583348749688739</v>
      </c>
      <c r="AX12" s="157">
        <f t="shared" si="0"/>
        <v>2.8372039466272185</v>
      </c>
      <c r="AY12" s="157" t="str">
        <f t="shared" si="4"/>
        <v/>
      </c>
      <c r="AZ12" s="52" t="str">
        <f t="shared" si="1"/>
        <v/>
      </c>
      <c r="BC12"/>
    </row>
    <row r="13" spans="1:55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294200.75000000006</v>
      </c>
      <c r="P13" s="119"/>
      <c r="Q13" s="52" t="str">
        <f t="shared" si="2"/>
        <v/>
      </c>
      <c r="S13" s="109" t="s">
        <v>79</v>
      </c>
      <c r="T13" s="117">
        <v>54364.509000000027</v>
      </c>
      <c r="U13" s="154">
        <v>59788.318999999996</v>
      </c>
      <c r="V13" s="154">
        <v>62714.63899999993</v>
      </c>
      <c r="W13" s="154">
        <v>65018.055000000037</v>
      </c>
      <c r="X13" s="154">
        <v>69122.01800000004</v>
      </c>
      <c r="Y13" s="154">
        <v>69013.110000000117</v>
      </c>
      <c r="Z13" s="154">
        <v>62444.103999999985</v>
      </c>
      <c r="AA13" s="154">
        <v>64721.649999999972</v>
      </c>
      <c r="AB13" s="154">
        <v>68976.123999999996</v>
      </c>
      <c r="AC13" s="154">
        <v>78608.732000000018</v>
      </c>
      <c r="AD13" s="154">
        <v>87158.587</v>
      </c>
      <c r="AE13" s="154">
        <v>82708.234000000084</v>
      </c>
      <c r="AF13" s="154">
        <v>82133.286000000095</v>
      </c>
      <c r="AG13" s="154">
        <v>86563.237999999983</v>
      </c>
      <c r="AH13" s="119"/>
      <c r="AI13" s="52" t="str">
        <f t="shared" si="3"/>
        <v/>
      </c>
      <c r="AK13" s="125">
        <f t="shared" si="0"/>
        <v>2.1864809384518056</v>
      </c>
      <c r="AL13" s="157">
        <f t="shared" si="0"/>
        <v>1.9843699011975713</v>
      </c>
      <c r="AM13" s="157">
        <f t="shared" si="0"/>
        <v>2.0751386502696381</v>
      </c>
      <c r="AN13" s="157">
        <f t="shared" si="0"/>
        <v>2.3959707793373171</v>
      </c>
      <c r="AO13" s="157">
        <f t="shared" si="0"/>
        <v>2.4667140890976693</v>
      </c>
      <c r="AP13" s="157">
        <f t="shared" si="0"/>
        <v>2.5672378814237335</v>
      </c>
      <c r="AQ13" s="157">
        <f t="shared" si="0"/>
        <v>2.490392697231901</v>
      </c>
      <c r="AR13" s="157">
        <f t="shared" si="0"/>
        <v>2.5511980707253517</v>
      </c>
      <c r="AS13" s="157">
        <f t="shared" si="0"/>
        <v>2.6795199171034727</v>
      </c>
      <c r="AT13" s="157">
        <f t="shared" si="0"/>
        <v>2.8518461439559442</v>
      </c>
      <c r="AU13" s="157">
        <f t="shared" si="0"/>
        <v>2.6132072725214295</v>
      </c>
      <c r="AV13" s="157">
        <f t="shared" si="0"/>
        <v>2.892545599396791</v>
      </c>
      <c r="AW13" s="157">
        <f t="shared" si="0"/>
        <v>2.7745244058184837</v>
      </c>
      <c r="AX13" s="157">
        <f t="shared" si="0"/>
        <v>2.942318739840057</v>
      </c>
      <c r="AY13" s="157" t="str">
        <f t="shared" si="4"/>
        <v/>
      </c>
      <c r="AZ13" s="52" t="str">
        <f t="shared" si="1"/>
        <v/>
      </c>
      <c r="BC13"/>
    </row>
    <row r="14" spans="1:55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263355.91999999993</v>
      </c>
      <c r="P14" s="119"/>
      <c r="Q14" s="52" t="str">
        <f t="shared" si="2"/>
        <v/>
      </c>
      <c r="S14" s="109" t="s">
        <v>80</v>
      </c>
      <c r="T14" s="117">
        <v>39184.329000000012</v>
      </c>
      <c r="U14" s="154">
        <v>43186.20999999997</v>
      </c>
      <c r="V14" s="154">
        <v>48896.256000000016</v>
      </c>
      <c r="W14" s="154">
        <v>49231.409</v>
      </c>
      <c r="X14" s="154">
        <v>41790.908999999992</v>
      </c>
      <c r="Y14" s="154">
        <v>45062.92500000001</v>
      </c>
      <c r="Z14" s="154">
        <v>49976.91399999999</v>
      </c>
      <c r="AA14" s="154">
        <v>51045.44799999996</v>
      </c>
      <c r="AB14" s="154">
        <v>55934.430999999997</v>
      </c>
      <c r="AC14" s="154">
        <v>52837.047999999988</v>
      </c>
      <c r="AD14" s="154">
        <v>57801.853999999985</v>
      </c>
      <c r="AE14" s="154">
        <v>60956.922999999952</v>
      </c>
      <c r="AF14" s="154">
        <v>70221.736000000121</v>
      </c>
      <c r="AG14" s="154">
        <v>67826.147000000055</v>
      </c>
      <c r="AH14" s="119"/>
      <c r="AI14" s="52" t="str">
        <f t="shared" si="3"/>
        <v/>
      </c>
      <c r="AK14" s="125">
        <f t="shared" si="0"/>
        <v>2.0832788291969222</v>
      </c>
      <c r="AL14" s="157">
        <f t="shared" si="0"/>
        <v>1.9606577364996127</v>
      </c>
      <c r="AM14" s="157">
        <f t="shared" si="0"/>
        <v>2.0506870516373601</v>
      </c>
      <c r="AN14" s="157">
        <f t="shared" si="0"/>
        <v>2.5521229628765663</v>
      </c>
      <c r="AO14" s="157">
        <f t="shared" si="0"/>
        <v>2.4829514836248197</v>
      </c>
      <c r="AP14" s="157">
        <f t="shared" si="0"/>
        <v>2.412171166961671</v>
      </c>
      <c r="AQ14" s="157">
        <f t="shared" si="0"/>
        <v>2.3779229668109867</v>
      </c>
      <c r="AR14" s="157">
        <f t="shared" si="0"/>
        <v>2.3666568081945454</v>
      </c>
      <c r="AS14" s="157">
        <f t="shared" si="0"/>
        <v>2.5883883813196928</v>
      </c>
      <c r="AT14" s="157">
        <f t="shared" si="0"/>
        <v>2.692927129163496</v>
      </c>
      <c r="AU14" s="157">
        <f t="shared" si="0"/>
        <v>2.6924100321383304</v>
      </c>
      <c r="AV14" s="157">
        <f t="shared" si="0"/>
        <v>2.6112707896412806</v>
      </c>
      <c r="AW14" s="157">
        <f t="shared" si="0"/>
        <v>2.8031990169006589</v>
      </c>
      <c r="AX14" s="157">
        <f t="shared" si="0"/>
        <v>2.5754555659884186</v>
      </c>
      <c r="AY14" s="157" t="str">
        <f t="shared" si="4"/>
        <v/>
      </c>
      <c r="AZ14" s="52" t="str">
        <f t="shared" si="1"/>
        <v/>
      </c>
      <c r="BC14"/>
    </row>
    <row r="15" spans="1:55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303137.7899999998</v>
      </c>
      <c r="O15" s="154">
        <v>264812.37000000011</v>
      </c>
      <c r="P15" s="119"/>
      <c r="Q15" s="52" t="str">
        <f t="shared" si="2"/>
        <v/>
      </c>
      <c r="S15" s="109" t="s">
        <v>81</v>
      </c>
      <c r="T15" s="117">
        <v>64657.764999999978</v>
      </c>
      <c r="U15" s="154">
        <v>67014.460999999996</v>
      </c>
      <c r="V15" s="154">
        <v>62417.526999999995</v>
      </c>
      <c r="W15" s="154">
        <v>71596.117000000057</v>
      </c>
      <c r="X15" s="154">
        <v>76295.819000000003</v>
      </c>
      <c r="Y15" s="154">
        <v>70793.574000000022</v>
      </c>
      <c r="Z15" s="154">
        <v>69809.002000000037</v>
      </c>
      <c r="AA15" s="154">
        <v>71866.597999999954</v>
      </c>
      <c r="AB15" s="154">
        <v>67502.441000000006</v>
      </c>
      <c r="AC15" s="154">
        <v>79059.753999999943</v>
      </c>
      <c r="AD15" s="154">
        <v>84581.715000000026</v>
      </c>
      <c r="AE15" s="154">
        <v>88913.320999999953</v>
      </c>
      <c r="AF15" s="154">
        <v>91382.118000000002</v>
      </c>
      <c r="AG15" s="154">
        <v>79203.641999999993</v>
      </c>
      <c r="AH15" s="119"/>
      <c r="AI15" s="52" t="str">
        <f t="shared" si="3"/>
        <v/>
      </c>
      <c r="AK15" s="125">
        <f t="shared" si="0"/>
        <v>2.3402438787802988</v>
      </c>
      <c r="AL15" s="157">
        <f t="shared" si="0"/>
        <v>2.3010716250400503</v>
      </c>
      <c r="AM15" s="157">
        <f t="shared" si="0"/>
        <v>2.1104096683178226</v>
      </c>
      <c r="AN15" s="157">
        <f t="shared" si="0"/>
        <v>2.4637385633402213</v>
      </c>
      <c r="AO15" s="157">
        <f t="shared" si="0"/>
        <v>2.6288264096656837</v>
      </c>
      <c r="AP15" s="157">
        <f t="shared" si="0"/>
        <v>2.843968041021137</v>
      </c>
      <c r="AQ15" s="157">
        <f t="shared" si="0"/>
        <v>2.6652096442033595</v>
      </c>
      <c r="AR15" s="157">
        <f t="shared" si="0"/>
        <v>2.6833525804324183</v>
      </c>
      <c r="AS15" s="157">
        <f t="shared" si="0"/>
        <v>3.0726538461976149</v>
      </c>
      <c r="AT15" s="157">
        <f t="shared" si="0"/>
        <v>2.9712234274142202</v>
      </c>
      <c r="AU15" s="157">
        <f t="shared" si="0"/>
        <v>2.8075519891125729</v>
      </c>
      <c r="AV15" s="157">
        <f t="shared" si="0"/>
        <v>3.1714652057141453</v>
      </c>
      <c r="AW15" s="157">
        <f t="shared" si="0"/>
        <v>3.0145406153419558</v>
      </c>
      <c r="AX15" s="157">
        <f t="shared" si="0"/>
        <v>2.9909343736472715</v>
      </c>
      <c r="AY15" s="157" t="str">
        <f t="shared" si="4"/>
        <v/>
      </c>
      <c r="AZ15" s="52" t="str">
        <f t="shared" si="1"/>
        <v/>
      </c>
      <c r="BC15"/>
    </row>
    <row r="16" spans="1:55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54">
        <v>282901.56999999966</v>
      </c>
      <c r="P16" s="119"/>
      <c r="Q16" s="52" t="str">
        <f t="shared" si="2"/>
        <v/>
      </c>
      <c r="S16" s="109" t="s">
        <v>82</v>
      </c>
      <c r="T16" s="117">
        <v>62505.198999999993</v>
      </c>
      <c r="U16" s="154">
        <v>72259.178000000014</v>
      </c>
      <c r="V16" s="154">
        <v>85069.483999999968</v>
      </c>
      <c r="W16" s="154">
        <v>87588.735000000001</v>
      </c>
      <c r="X16" s="154">
        <v>89099.010000000038</v>
      </c>
      <c r="Y16" s="154">
        <v>82030.592000000048</v>
      </c>
      <c r="Z16" s="154">
        <v>76031.939000000013</v>
      </c>
      <c r="AA16" s="154">
        <v>87843.296000000017</v>
      </c>
      <c r="AB16" s="154">
        <v>92024.978000000003</v>
      </c>
      <c r="AC16" s="154">
        <v>97269.096999999994</v>
      </c>
      <c r="AD16" s="154">
        <v>96078.873000000051</v>
      </c>
      <c r="AE16" s="154">
        <v>90636.669000000067</v>
      </c>
      <c r="AF16" s="154">
        <v>94985.397999999841</v>
      </c>
      <c r="AG16" s="154">
        <v>89107.522999999928</v>
      </c>
      <c r="AH16" s="119"/>
      <c r="AI16" s="52" t="str">
        <f t="shared" si="3"/>
        <v/>
      </c>
      <c r="AK16" s="125">
        <f t="shared" si="0"/>
        <v>2.8617823721817981</v>
      </c>
      <c r="AL16" s="157">
        <f t="shared" si="0"/>
        <v>2.6823720233953323</v>
      </c>
      <c r="AM16" s="157">
        <f t="shared" si="0"/>
        <v>2.3776029173339523</v>
      </c>
      <c r="AN16" s="157">
        <f t="shared" si="0"/>
        <v>2.8384834236201706</v>
      </c>
      <c r="AO16" s="157">
        <f t="shared" si="0"/>
        <v>2.9174959328967214</v>
      </c>
      <c r="AP16" s="157">
        <f t="shared" si="0"/>
        <v>2.9448790330469983</v>
      </c>
      <c r="AQ16" s="157">
        <f t="shared" si="0"/>
        <v>3.0471368384839841</v>
      </c>
      <c r="AR16" s="157">
        <f t="shared" si="0"/>
        <v>2.81755682597454</v>
      </c>
      <c r="AS16" s="157">
        <f t="shared" si="0"/>
        <v>3.1437436429064385</v>
      </c>
      <c r="AT16" s="157">
        <f t="shared" si="0"/>
        <v>3.0244562846496557</v>
      </c>
      <c r="AU16" s="157">
        <f t="shared" si="0"/>
        <v>2.9794887332109155</v>
      </c>
      <c r="AV16" s="157">
        <f t="shared" si="0"/>
        <v>3.0799779092495196</v>
      </c>
      <c r="AW16" s="157">
        <f t="shared" si="0"/>
        <v>3.1816049906489896</v>
      </c>
      <c r="AX16" s="157">
        <f t="shared" si="0"/>
        <v>3.1497712437580332</v>
      </c>
      <c r="AY16" s="157" t="str">
        <f t="shared" si="4"/>
        <v/>
      </c>
      <c r="AZ16" s="52" t="str">
        <f t="shared" si="1"/>
        <v/>
      </c>
      <c r="BC16"/>
    </row>
    <row r="17" spans="1:55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339529.76000000094</v>
      </c>
      <c r="O17" s="154">
        <v>295647.56000000046</v>
      </c>
      <c r="P17" s="119"/>
      <c r="Q17" s="52" t="str">
        <f t="shared" si="2"/>
        <v/>
      </c>
      <c r="S17" s="109" t="s">
        <v>83</v>
      </c>
      <c r="T17" s="117">
        <v>75798.92399999997</v>
      </c>
      <c r="U17" s="154">
        <v>78510.058999999979</v>
      </c>
      <c r="V17" s="154">
        <v>82860.765000000043</v>
      </c>
      <c r="W17" s="154">
        <v>82287.181999999913</v>
      </c>
      <c r="X17" s="154">
        <v>81224.970999999918</v>
      </c>
      <c r="Y17" s="154">
        <v>82936.982000000047</v>
      </c>
      <c r="Z17" s="154">
        <v>94068.771999999837</v>
      </c>
      <c r="AA17" s="154">
        <v>90812.540999999997</v>
      </c>
      <c r="AB17" s="154">
        <v>85853.54</v>
      </c>
      <c r="AC17" s="154">
        <v>81718.175000000017</v>
      </c>
      <c r="AD17" s="154">
        <v>93299.05299999984</v>
      </c>
      <c r="AE17" s="154">
        <v>97861.879000000015</v>
      </c>
      <c r="AF17" s="154">
        <v>103988.54699999987</v>
      </c>
      <c r="AG17" s="154">
        <v>93857.311000000118</v>
      </c>
      <c r="AH17" s="119"/>
      <c r="AI17" s="52" t="str">
        <f t="shared" si="3"/>
        <v/>
      </c>
      <c r="AK17" s="125">
        <f t="shared" si="0"/>
        <v>2.669050065963094</v>
      </c>
      <c r="AL17" s="157">
        <f t="shared" si="0"/>
        <v>2.3028660849619373</v>
      </c>
      <c r="AM17" s="157">
        <f t="shared" si="0"/>
        <v>2.6914981115024137</v>
      </c>
      <c r="AN17" s="157">
        <f t="shared" si="0"/>
        <v>2.8730237814491453</v>
      </c>
      <c r="AO17" s="157">
        <f t="shared" si="0"/>
        <v>2.9620463358662326</v>
      </c>
      <c r="AP17" s="157">
        <f t="shared" si="0"/>
        <v>3.0321397672069845</v>
      </c>
      <c r="AQ17" s="157">
        <f t="shared" si="0"/>
        <v>2.9828765998250821</v>
      </c>
      <c r="AR17" s="157">
        <f t="shared" si="0"/>
        <v>2.9654866008232301</v>
      </c>
      <c r="AS17" s="157">
        <f t="shared" si="0"/>
        <v>3.1309372530978496</v>
      </c>
      <c r="AT17" s="157">
        <f t="shared" si="0"/>
        <v>2.9865809904698848</v>
      </c>
      <c r="AU17" s="157">
        <f t="shared" si="0"/>
        <v>2.92428611041833</v>
      </c>
      <c r="AV17" s="157">
        <f t="shared" si="0"/>
        <v>3.0741948943082802</v>
      </c>
      <c r="AW17" s="157">
        <f t="shared" si="0"/>
        <v>3.0627226019892806</v>
      </c>
      <c r="AX17" s="157">
        <f t="shared" si="0"/>
        <v>3.1746350620989388</v>
      </c>
      <c r="AY17" s="157" t="str">
        <f t="shared" si="4"/>
        <v/>
      </c>
      <c r="AZ17" s="52" t="str">
        <f t="shared" si="1"/>
        <v/>
      </c>
      <c r="BC17"/>
    </row>
    <row r="18" spans="1:55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54">
        <v>200911.00999999978</v>
      </c>
      <c r="P18" s="119"/>
      <c r="Q18" s="52" t="str">
        <f t="shared" si="2"/>
        <v/>
      </c>
      <c r="S18" s="109" t="s">
        <v>84</v>
      </c>
      <c r="T18" s="117">
        <v>50975.751000000069</v>
      </c>
      <c r="U18" s="154">
        <v>55476.897000000012</v>
      </c>
      <c r="V18" s="154">
        <v>59634.482000000025</v>
      </c>
      <c r="W18" s="154">
        <v>54113.734999999979</v>
      </c>
      <c r="X18" s="154">
        <v>57504.426999999996</v>
      </c>
      <c r="Y18" s="154">
        <v>58105.801000000007</v>
      </c>
      <c r="Z18" s="154">
        <v>58962.415000000001</v>
      </c>
      <c r="AA18" s="154">
        <v>64051.424999999981</v>
      </c>
      <c r="AB18" s="154">
        <v>62214.675000000003</v>
      </c>
      <c r="AC18" s="154">
        <v>64766.222999999991</v>
      </c>
      <c r="AD18" s="154">
        <v>67694.932000000001</v>
      </c>
      <c r="AE18" s="154">
        <v>68116.868000000133</v>
      </c>
      <c r="AF18" s="154">
        <v>65495.567999999992</v>
      </c>
      <c r="AG18" s="154">
        <v>63145.027000000053</v>
      </c>
      <c r="AH18" s="119"/>
      <c r="AI18" s="52" t="str">
        <f t="shared" si="3"/>
        <v/>
      </c>
      <c r="AK18" s="125">
        <f t="shared" si="0"/>
        <v>2.2548834482403852</v>
      </c>
      <c r="AL18" s="157">
        <f t="shared" si="0"/>
        <v>2.1516429593261281</v>
      </c>
      <c r="AM18" s="157">
        <f t="shared" si="0"/>
        <v>2.0069789019200899</v>
      </c>
      <c r="AN18" s="157">
        <f t="shared" si="0"/>
        <v>2.825221445579241</v>
      </c>
      <c r="AO18" s="157">
        <f t="shared" si="0"/>
        <v>2.7760233480831014</v>
      </c>
      <c r="AP18" s="157">
        <f t="shared" si="0"/>
        <v>2.9152211882609924</v>
      </c>
      <c r="AQ18" s="157">
        <f t="shared" si="0"/>
        <v>3.0734340293504063</v>
      </c>
      <c r="AR18" s="157">
        <f t="shared" si="0"/>
        <v>2.6629725829269866</v>
      </c>
      <c r="AS18" s="157">
        <f t="shared" si="0"/>
        <v>3.1881825143199927</v>
      </c>
      <c r="AT18" s="157">
        <f t="shared" si="0"/>
        <v>3.0273435971735125</v>
      </c>
      <c r="AU18" s="157">
        <f t="shared" si="0"/>
        <v>2.9794259417924462</v>
      </c>
      <c r="AV18" s="157">
        <f t="shared" si="0"/>
        <v>2.8390637794244484</v>
      </c>
      <c r="AW18" s="157">
        <f t="shared" si="0"/>
        <v>3.0190129095735259</v>
      </c>
      <c r="AX18" s="157">
        <f t="shared" si="0"/>
        <v>3.1429351233663168</v>
      </c>
      <c r="AY18" s="157" t="str">
        <f t="shared" si="4"/>
        <v/>
      </c>
      <c r="AZ18" s="52" t="str">
        <f t="shared" si="1"/>
        <v/>
      </c>
      <c r="BC18" s="105"/>
    </row>
    <row r="19" spans="1:55" ht="20.100000000000001" customHeight="1" thickBot="1" x14ac:dyDescent="0.3">
      <c r="A19" s="201" t="s">
        <v>158</v>
      </c>
      <c r="B19" s="167">
        <f>SUM(B7:B9)</f>
        <v>571934.28999999992</v>
      </c>
      <c r="C19" s="168">
        <f t="shared" ref="C19:P19" si="5">SUM(C7:C9)</f>
        <v>600923.96</v>
      </c>
      <c r="D19" s="168">
        <f t="shared" si="5"/>
        <v>775955.95</v>
      </c>
      <c r="E19" s="168">
        <f t="shared" si="5"/>
        <v>705578.6</v>
      </c>
      <c r="F19" s="168">
        <f t="shared" si="5"/>
        <v>632916.85000000009</v>
      </c>
      <c r="G19" s="168">
        <f t="shared" si="5"/>
        <v>633325.84999999986</v>
      </c>
      <c r="H19" s="168">
        <f t="shared" si="5"/>
        <v>600973.71999999986</v>
      </c>
      <c r="I19" s="168">
        <f t="shared" si="5"/>
        <v>621189.68999999983</v>
      </c>
      <c r="J19" s="168">
        <f t="shared" si="5"/>
        <v>700212.19</v>
      </c>
      <c r="K19" s="168">
        <f t="shared" si="5"/>
        <v>677164.05</v>
      </c>
      <c r="L19" s="168">
        <f t="shared" si="5"/>
        <v>711594.16999999958</v>
      </c>
      <c r="M19" s="168">
        <f t="shared" si="5"/>
        <v>777932.75999999954</v>
      </c>
      <c r="N19" s="168">
        <f t="shared" si="5"/>
        <v>755568.75999999954</v>
      </c>
      <c r="O19" s="168">
        <f t="shared" si="5"/>
        <v>758918.2100000002</v>
      </c>
      <c r="P19" s="169">
        <f t="shared" si="5"/>
        <v>742680.51000000047</v>
      </c>
      <c r="Q19" s="61">
        <f t="shared" si="2"/>
        <v>-2.1395849758302304E-2</v>
      </c>
      <c r="R19" s="171"/>
      <c r="S19" s="170"/>
      <c r="T19" s="167">
        <f>SUM(T7:T9)</f>
        <v>127825.96000000005</v>
      </c>
      <c r="U19" s="168">
        <f t="shared" ref="U19:AH19" si="6">SUM(U7:U9)</f>
        <v>131829.77699999997</v>
      </c>
      <c r="V19" s="168">
        <f t="shared" si="6"/>
        <v>147637.00799999994</v>
      </c>
      <c r="W19" s="168">
        <f t="shared" si="6"/>
        <v>147798.02600000007</v>
      </c>
      <c r="X19" s="168">
        <f t="shared" si="6"/>
        <v>150261.35799999989</v>
      </c>
      <c r="Y19" s="168">
        <f t="shared" si="6"/>
        <v>154060.902</v>
      </c>
      <c r="Z19" s="168">
        <f t="shared" si="6"/>
        <v>149616.23400000005</v>
      </c>
      <c r="AA19" s="168">
        <f t="shared" si="6"/>
        <v>163461.9059999999</v>
      </c>
      <c r="AB19" s="168">
        <f t="shared" si="6"/>
        <v>175986.76699999999</v>
      </c>
      <c r="AC19" s="168">
        <f t="shared" si="6"/>
        <v>179661.59399999992</v>
      </c>
      <c r="AD19" s="168">
        <f t="shared" si="6"/>
        <v>185422.15799999988</v>
      </c>
      <c r="AE19" s="168">
        <f t="shared" si="6"/>
        <v>208515.4380000002</v>
      </c>
      <c r="AF19" s="168">
        <f t="shared" si="6"/>
        <v>211263.07400000002</v>
      </c>
      <c r="AG19" s="168">
        <f t="shared" si="6"/>
        <v>211955.04799999984</v>
      </c>
      <c r="AH19" s="169">
        <f t="shared" si="6"/>
        <v>211982.9879999999</v>
      </c>
      <c r="AI19" s="61">
        <f t="shared" si="3"/>
        <v>1.3182040373042005E-4</v>
      </c>
      <c r="AK19" s="172">
        <f t="shared" si="0"/>
        <v>2.2349763291863489</v>
      </c>
      <c r="AL19" s="173">
        <f t="shared" si="0"/>
        <v>2.1937846678638007</v>
      </c>
      <c r="AM19" s="173">
        <f t="shared" si="0"/>
        <v>1.9026467675130263</v>
      </c>
      <c r="AN19" s="173">
        <f t="shared" si="0"/>
        <v>2.094706755562032</v>
      </c>
      <c r="AO19" s="173">
        <f t="shared" si="0"/>
        <v>2.3741089844582248</v>
      </c>
      <c r="AP19" s="173">
        <f t="shared" si="0"/>
        <v>2.4325693006214739</v>
      </c>
      <c r="AQ19" s="173">
        <f t="shared" si="0"/>
        <v>2.4895636701052433</v>
      </c>
      <c r="AR19" s="173">
        <f t="shared" si="0"/>
        <v>2.6314330168615636</v>
      </c>
      <c r="AS19" s="173">
        <f t="shared" si="0"/>
        <v>2.5133348078387496</v>
      </c>
      <c r="AT19" s="173">
        <f t="shared" si="0"/>
        <v>2.6531472543470063</v>
      </c>
      <c r="AU19" s="173">
        <f t="shared" si="0"/>
        <v>2.6057290210795294</v>
      </c>
      <c r="AV19" s="173">
        <f t="shared" si="0"/>
        <v>2.6803786743728382</v>
      </c>
      <c r="AW19" s="173">
        <f t="shared" si="0"/>
        <v>2.7960800549773941</v>
      </c>
      <c r="AX19" s="173">
        <f t="shared" si="0"/>
        <v>2.792857586063191</v>
      </c>
      <c r="AY19" s="156">
        <f>(AH19/P19)*10</f>
        <v>2.8542958263439515</v>
      </c>
      <c r="AZ19" s="61">
        <f t="shared" si="1"/>
        <v>2.1998343412620542E-2</v>
      </c>
      <c r="BC19" s="105"/>
    </row>
    <row r="20" spans="1:55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O20" si="7">SUM(E7:E9)</f>
        <v>705578.6</v>
      </c>
      <c r="F20" s="154">
        <f t="shared" si="7"/>
        <v>632916.85000000009</v>
      </c>
      <c r="G20" s="154">
        <f t="shared" si="7"/>
        <v>633325.84999999986</v>
      </c>
      <c r="H20" s="154">
        <f t="shared" si="7"/>
        <v>600973.71999999986</v>
      </c>
      <c r="I20" s="154">
        <f t="shared" si="7"/>
        <v>621189.68999999983</v>
      </c>
      <c r="J20" s="154">
        <f t="shared" si="7"/>
        <v>700212.19</v>
      </c>
      <c r="K20" s="154">
        <f t="shared" si="7"/>
        <v>677164.05</v>
      </c>
      <c r="L20" s="154">
        <f t="shared" si="7"/>
        <v>711594.16999999958</v>
      </c>
      <c r="M20" s="154">
        <f t="shared" si="7"/>
        <v>777932.75999999954</v>
      </c>
      <c r="N20" s="154">
        <f t="shared" si="7"/>
        <v>755568.75999999954</v>
      </c>
      <c r="O20" s="154">
        <f t="shared" si="7"/>
        <v>758918.2100000002</v>
      </c>
      <c r="P20" s="119">
        <f>IF(P9="","",SUM(P7:P9))</f>
        <v>742680.51000000047</v>
      </c>
      <c r="Q20" s="61">
        <f t="shared" si="2"/>
        <v>-2.1395849758302304E-2</v>
      </c>
      <c r="S20" s="109" t="s">
        <v>85</v>
      </c>
      <c r="T20" s="117">
        <f t="shared" ref="T20:AG20" si="8">SUM(T7:T9)</f>
        <v>127825.96000000005</v>
      </c>
      <c r="U20" s="154">
        <f t="shared" si="8"/>
        <v>131829.77699999997</v>
      </c>
      <c r="V20" s="154">
        <f t="shared" si="8"/>
        <v>147637.00799999994</v>
      </c>
      <c r="W20" s="154">
        <f t="shared" si="8"/>
        <v>147798.02600000007</v>
      </c>
      <c r="X20" s="154">
        <f t="shared" si="8"/>
        <v>150261.35799999989</v>
      </c>
      <c r="Y20" s="154">
        <f t="shared" si="8"/>
        <v>154060.902</v>
      </c>
      <c r="Z20" s="154">
        <f t="shared" si="8"/>
        <v>149616.23400000005</v>
      </c>
      <c r="AA20" s="154">
        <f t="shared" si="8"/>
        <v>163461.9059999999</v>
      </c>
      <c r="AB20" s="154">
        <f t="shared" si="8"/>
        <v>175986.76699999999</v>
      </c>
      <c r="AC20" s="154">
        <f t="shared" si="8"/>
        <v>179661.59399999992</v>
      </c>
      <c r="AD20" s="154">
        <f t="shared" si="8"/>
        <v>185422.15799999988</v>
      </c>
      <c r="AE20" s="154">
        <f t="shared" si="8"/>
        <v>208515.4380000002</v>
      </c>
      <c r="AF20" s="154">
        <f t="shared" si="8"/>
        <v>211263.07400000002</v>
      </c>
      <c r="AG20" s="154">
        <f t="shared" si="8"/>
        <v>211955.04799999984</v>
      </c>
      <c r="AH20" s="119">
        <f>IF(AH9="","",SUM(AH7:AH9))</f>
        <v>211982.9879999999</v>
      </c>
      <c r="AI20" s="61">
        <f t="shared" si="3"/>
        <v>1.3182040373042005E-4</v>
      </c>
      <c r="AK20" s="124">
        <f t="shared" si="0"/>
        <v>2.2349763291863489</v>
      </c>
      <c r="AL20" s="156">
        <f t="shared" si="0"/>
        <v>2.1937846678638007</v>
      </c>
      <c r="AM20" s="156">
        <f t="shared" si="0"/>
        <v>1.9026467675130263</v>
      </c>
      <c r="AN20" s="156">
        <f t="shared" si="0"/>
        <v>2.094706755562032</v>
      </c>
      <c r="AO20" s="156">
        <f t="shared" si="0"/>
        <v>2.3741089844582248</v>
      </c>
      <c r="AP20" s="156">
        <f t="shared" si="0"/>
        <v>2.4325693006214739</v>
      </c>
      <c r="AQ20" s="156">
        <f t="shared" si="0"/>
        <v>2.4895636701052433</v>
      </c>
      <c r="AR20" s="156">
        <f t="shared" si="0"/>
        <v>2.6314330168615636</v>
      </c>
      <c r="AS20" s="156">
        <f t="shared" si="0"/>
        <v>2.5133348078387496</v>
      </c>
      <c r="AT20" s="156">
        <f t="shared" si="0"/>
        <v>2.6531472543470063</v>
      </c>
      <c r="AU20" s="156">
        <f t="shared" si="0"/>
        <v>2.6057290210795294</v>
      </c>
      <c r="AV20" s="156">
        <f t="shared" si="0"/>
        <v>2.6803786743728382</v>
      </c>
      <c r="AW20" s="156">
        <f t="shared" si="0"/>
        <v>2.7960800549773941</v>
      </c>
      <c r="AX20" s="156">
        <f t="shared" si="0"/>
        <v>2.792857586063191</v>
      </c>
      <c r="AY20" s="302">
        <f>IF(AH20="","",(AH20/P20)*10)</f>
        <v>2.8542958263439515</v>
      </c>
      <c r="AZ20" s="61">
        <f t="shared" si="1"/>
        <v>2.1998343412620542E-2</v>
      </c>
      <c r="BC20" s="105"/>
    </row>
    <row r="21" spans="1:55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O21" si="9">SUM(E10:E12)</f>
        <v>793642.10999999975</v>
      </c>
      <c r="F21" s="154">
        <f t="shared" si="9"/>
        <v>677732</v>
      </c>
      <c r="G21" s="154">
        <f t="shared" si="9"/>
        <v>708901.94999999972</v>
      </c>
      <c r="H21" s="154">
        <f t="shared" si="9"/>
        <v>698966.54999999958</v>
      </c>
      <c r="I21" s="154">
        <f t="shared" si="9"/>
        <v>764650.08000000054</v>
      </c>
      <c r="J21" s="154">
        <f t="shared" si="9"/>
        <v>796480.04999999993</v>
      </c>
      <c r="K21" s="154">
        <f t="shared" si="9"/>
        <v>738948.75000000023</v>
      </c>
      <c r="L21" s="154">
        <f t="shared" si="9"/>
        <v>721584.67999999924</v>
      </c>
      <c r="M21" s="154">
        <f t="shared" si="9"/>
        <v>857827.72000000044</v>
      </c>
      <c r="N21" s="154">
        <f t="shared" si="9"/>
        <v>793316.29000000039</v>
      </c>
      <c r="O21" s="154">
        <f t="shared" si="9"/>
        <v>828214.39999999967</v>
      </c>
      <c r="P21" s="119" t="str">
        <f>IF(P12="","",SUM(P10:P12))</f>
        <v/>
      </c>
      <c r="Q21" s="52" t="str">
        <f t="shared" si="2"/>
        <v/>
      </c>
      <c r="S21" s="109" t="s">
        <v>86</v>
      </c>
      <c r="T21" s="117">
        <f t="shared" ref="T21:AG21" si="10">SUM(T10:T12)</f>
        <v>139067.76800000004</v>
      </c>
      <c r="U21" s="154">
        <f t="shared" si="10"/>
        <v>148853.359</v>
      </c>
      <c r="V21" s="154">
        <f t="shared" si="10"/>
        <v>154274.67400000006</v>
      </c>
      <c r="W21" s="154">
        <f t="shared" si="10"/>
        <v>163160.30300000007</v>
      </c>
      <c r="X21" s="154">
        <f t="shared" si="10"/>
        <v>160986.291</v>
      </c>
      <c r="Y21" s="154">
        <f t="shared" si="10"/>
        <v>173530.01899999991</v>
      </c>
      <c r="Z21" s="154">
        <f t="shared" si="10"/>
        <v>163064.24500000002</v>
      </c>
      <c r="AA21" s="154">
        <f t="shared" si="10"/>
        <v>184238.13600000006</v>
      </c>
      <c r="AB21" s="154">
        <f t="shared" si="10"/>
        <v>191848.58100000001</v>
      </c>
      <c r="AC21" s="154">
        <f t="shared" si="10"/>
        <v>185481.71500000003</v>
      </c>
      <c r="AD21" s="154">
        <f t="shared" si="10"/>
        <v>184152.50399999987</v>
      </c>
      <c r="AE21" s="154">
        <f t="shared" si="10"/>
        <v>229727.8189999999</v>
      </c>
      <c r="AF21" s="154">
        <f t="shared" si="10"/>
        <v>219493.56100000002</v>
      </c>
      <c r="AG21" s="154">
        <f t="shared" si="10"/>
        <v>235913.27900000033</v>
      </c>
      <c r="AH21" s="119" t="str">
        <f>IF(AH12="","",SUM(AH10:AH12))</f>
        <v/>
      </c>
      <c r="AI21" s="52" t="str">
        <f t="shared" si="3"/>
        <v/>
      </c>
      <c r="AK21" s="125">
        <f t="shared" si="0"/>
        <v>2.1295761374124362</v>
      </c>
      <c r="AL21" s="157">
        <f t="shared" si="0"/>
        <v>1.8682540841014164</v>
      </c>
      <c r="AM21" s="157">
        <f t="shared" si="0"/>
        <v>1.9590101948490086</v>
      </c>
      <c r="AN21" s="157">
        <f t="shared" si="0"/>
        <v>2.0558423115930697</v>
      </c>
      <c r="AO21" s="157">
        <f t="shared" si="0"/>
        <v>2.3753680068227561</v>
      </c>
      <c r="AP21" s="157">
        <f t="shared" si="0"/>
        <v>2.4478705270877024</v>
      </c>
      <c r="AQ21" s="157">
        <f t="shared" si="0"/>
        <v>2.3329334572591511</v>
      </c>
      <c r="AR21" s="157">
        <f t="shared" si="0"/>
        <v>2.4094437549787471</v>
      </c>
      <c r="AS21" s="157">
        <f t="shared" si="0"/>
        <v>2.4087054157853673</v>
      </c>
      <c r="AT21" s="157">
        <f t="shared" si="0"/>
        <v>2.5100754957634068</v>
      </c>
      <c r="AU21" s="157">
        <f t="shared" si="0"/>
        <v>2.5520567315813865</v>
      </c>
      <c r="AV21" s="157">
        <f t="shared" si="0"/>
        <v>2.6780181339908178</v>
      </c>
      <c r="AW21" s="157">
        <f t="shared" si="0"/>
        <v>2.7667849982004009</v>
      </c>
      <c r="AX21" s="157">
        <f t="shared" si="0"/>
        <v>2.8484566194454048</v>
      </c>
      <c r="AY21" s="303" t="str">
        <f t="shared" ref="AY21:AY23" si="11">IF(AH21="","",(AH21/P21)*10)</f>
        <v/>
      </c>
      <c r="AZ21" s="52" t="str">
        <f t="shared" si="1"/>
        <v/>
      </c>
      <c r="BC21" s="105"/>
    </row>
    <row r="22" spans="1:55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O22" si="12">SUM(E13:E15)</f>
        <v>754867.37999999942</v>
      </c>
      <c r="F22" s="154">
        <f t="shared" si="12"/>
        <v>738758.1099999994</v>
      </c>
      <c r="G22" s="154">
        <f t="shared" si="12"/>
        <v>704562.56</v>
      </c>
      <c r="H22" s="154">
        <f t="shared" si="12"/>
        <v>722837.31000000017</v>
      </c>
      <c r="I22" s="154">
        <f t="shared" si="12"/>
        <v>737201</v>
      </c>
      <c r="J22" s="154">
        <f t="shared" si="12"/>
        <v>693204.98</v>
      </c>
      <c r="K22" s="154">
        <f t="shared" si="12"/>
        <v>737933.16</v>
      </c>
      <c r="L22" s="154">
        <f t="shared" si="12"/>
        <v>849480.53000000073</v>
      </c>
      <c r="M22" s="154">
        <f t="shared" si="12"/>
        <v>799727.64999999991</v>
      </c>
      <c r="N22" s="154">
        <f t="shared" si="12"/>
        <v>849670.03999999946</v>
      </c>
      <c r="O22" s="154">
        <f t="shared" si="12"/>
        <v>822369.04</v>
      </c>
      <c r="P22" s="119" t="str">
        <f>IF(P15="","",SUM(P13:P15))</f>
        <v/>
      </c>
      <c r="Q22" s="52" t="str">
        <f t="shared" si="2"/>
        <v/>
      </c>
      <c r="S22" s="109" t="s">
        <v>87</v>
      </c>
      <c r="T22" s="117">
        <f t="shared" ref="T22:AG22" si="13">SUM(T13:T15)</f>
        <v>158206.60300000003</v>
      </c>
      <c r="U22" s="154">
        <f t="shared" si="13"/>
        <v>169988.98999999996</v>
      </c>
      <c r="V22" s="154">
        <f t="shared" si="13"/>
        <v>174028.42199999993</v>
      </c>
      <c r="W22" s="154">
        <f t="shared" si="13"/>
        <v>185845.58100000009</v>
      </c>
      <c r="X22" s="154">
        <f t="shared" si="13"/>
        <v>187208.74600000004</v>
      </c>
      <c r="Y22" s="154">
        <f t="shared" si="13"/>
        <v>184869.60900000014</v>
      </c>
      <c r="Z22" s="154">
        <f t="shared" si="13"/>
        <v>182230.02000000002</v>
      </c>
      <c r="AA22" s="154">
        <f t="shared" si="13"/>
        <v>187633.69599999988</v>
      </c>
      <c r="AB22" s="154">
        <f t="shared" si="13"/>
        <v>192412.99599999998</v>
      </c>
      <c r="AC22" s="154">
        <f t="shared" si="13"/>
        <v>210505.53399999993</v>
      </c>
      <c r="AD22" s="154">
        <f t="shared" si="13"/>
        <v>229542.15600000002</v>
      </c>
      <c r="AE22" s="154">
        <f t="shared" si="13"/>
        <v>232578.478</v>
      </c>
      <c r="AF22" s="154">
        <f t="shared" si="13"/>
        <v>243737.14000000025</v>
      </c>
      <c r="AG22" s="154">
        <f t="shared" si="13"/>
        <v>233593.02700000003</v>
      </c>
      <c r="AH22" s="119" t="str">
        <f>IF(AH15="","",SUM(AH13:AH15))</f>
        <v/>
      </c>
      <c r="AI22" s="52" t="str">
        <f t="shared" si="3"/>
        <v/>
      </c>
      <c r="AK22" s="125">
        <f t="shared" si="0"/>
        <v>2.2188383886890319</v>
      </c>
      <c r="AL22" s="157">
        <f t="shared" si="0"/>
        <v>2.0914214351067524</v>
      </c>
      <c r="AM22" s="157">
        <f t="shared" si="0"/>
        <v>2.0806401653298372</v>
      </c>
      <c r="AN22" s="157">
        <f t="shared" si="0"/>
        <v>2.461963331890169</v>
      </c>
      <c r="AO22" s="157">
        <f t="shared" si="0"/>
        <v>2.5341007220888607</v>
      </c>
      <c r="AP22" s="157">
        <f t="shared" si="0"/>
        <v>2.6238920359321978</v>
      </c>
      <c r="AQ22" s="157">
        <f t="shared" si="0"/>
        <v>2.5210378252334538</v>
      </c>
      <c r="AR22" s="157">
        <f t="shared" si="0"/>
        <v>2.5452176000846425</v>
      </c>
      <c r="AS22" s="157">
        <f t="shared" si="0"/>
        <v>2.7757012940097461</v>
      </c>
      <c r="AT22" s="157">
        <f t="shared" si="0"/>
        <v>2.852636870255294</v>
      </c>
      <c r="AU22" s="157">
        <f t="shared" si="0"/>
        <v>2.7021473464494807</v>
      </c>
      <c r="AV22" s="157">
        <f t="shared" si="0"/>
        <v>2.9082210425011565</v>
      </c>
      <c r="AW22" s="157">
        <f t="shared" si="0"/>
        <v>2.8686093250975446</v>
      </c>
      <c r="AX22" s="157">
        <f t="shared" si="0"/>
        <v>2.8404890704543062</v>
      </c>
      <c r="AY22" s="303" t="str">
        <f t="shared" si="11"/>
        <v/>
      </c>
      <c r="AZ22" s="52" t="str">
        <f t="shared" si="1"/>
        <v/>
      </c>
      <c r="BC22" s="105"/>
    </row>
    <row r="23" spans="1:55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O23" si="14">SUM(E16:E18)</f>
        <v>786527.00999999943</v>
      </c>
      <c r="F23" s="155">
        <f t="shared" si="14"/>
        <v>786761.36999999953</v>
      </c>
      <c r="G23" s="155">
        <f t="shared" si="14"/>
        <v>751398.26999999967</v>
      </c>
      <c r="H23" s="155">
        <f t="shared" si="14"/>
        <v>756727.27000000025</v>
      </c>
      <c r="I23" s="155">
        <f t="shared" si="14"/>
        <v>858528.7000000003</v>
      </c>
      <c r="J23" s="155">
        <f t="shared" si="14"/>
        <v>762076.04</v>
      </c>
      <c r="K23" s="155">
        <f t="shared" si="14"/>
        <v>809163.8199999996</v>
      </c>
      <c r="L23" s="155">
        <f t="shared" si="14"/>
        <v>868724.61000000057</v>
      </c>
      <c r="M23" s="155">
        <f t="shared" si="14"/>
        <v>852537.59000000043</v>
      </c>
      <c r="N23" s="155">
        <f t="shared" si="14"/>
        <v>855018.950000001</v>
      </c>
      <c r="O23" s="155">
        <f t="shared" si="14"/>
        <v>779460.1399999999</v>
      </c>
      <c r="P23" s="123" t="str">
        <f>IF(P18="","",SUM(P16:P18))</f>
        <v/>
      </c>
      <c r="Q23" s="55" t="str">
        <f t="shared" si="2"/>
        <v/>
      </c>
      <c r="S23" s="110" t="s">
        <v>88</v>
      </c>
      <c r="T23" s="196">
        <f t="shared" ref="T23:AG23" si="15">SUM(T16:T18)</f>
        <v>189279.87400000004</v>
      </c>
      <c r="U23" s="155">
        <f t="shared" si="15"/>
        <v>206246.13400000002</v>
      </c>
      <c r="V23" s="155">
        <f t="shared" si="15"/>
        <v>227564.73100000003</v>
      </c>
      <c r="W23" s="155">
        <f t="shared" si="15"/>
        <v>223989.65199999989</v>
      </c>
      <c r="X23" s="155">
        <f t="shared" si="15"/>
        <v>227828.40799999997</v>
      </c>
      <c r="Y23" s="155">
        <f t="shared" si="15"/>
        <v>223073.37500000009</v>
      </c>
      <c r="Z23" s="155">
        <f t="shared" si="15"/>
        <v>229063.12599999984</v>
      </c>
      <c r="AA23" s="155">
        <f t="shared" si="15"/>
        <v>242707.26199999999</v>
      </c>
      <c r="AB23" s="155">
        <f t="shared" si="15"/>
        <v>240093.19299999997</v>
      </c>
      <c r="AC23" s="155">
        <f t="shared" si="15"/>
        <v>243753.495</v>
      </c>
      <c r="AD23" s="155">
        <f t="shared" si="15"/>
        <v>257072.85799999989</v>
      </c>
      <c r="AE23" s="155">
        <f t="shared" si="15"/>
        <v>256615.4160000002</v>
      </c>
      <c r="AF23" s="155">
        <f t="shared" si="15"/>
        <v>264469.51299999969</v>
      </c>
      <c r="AG23" s="155">
        <f t="shared" si="15"/>
        <v>246109.86100000009</v>
      </c>
      <c r="AH23" s="123" t="str">
        <f>IF(AH18="","",SUM(AH16:AH18))</f>
        <v/>
      </c>
      <c r="AI23" s="55" t="str">
        <f t="shared" si="3"/>
        <v/>
      </c>
      <c r="AK23" s="126">
        <f>(T23/B23)*10</f>
        <v>2.5983068713923734</v>
      </c>
      <c r="AL23" s="158">
        <f>(U23/C23)*10</f>
        <v>2.3757143100519302</v>
      </c>
      <c r="AM23" s="158">
        <f t="shared" ref="AM23:AX23" si="16">IF(V18="","",(V23/D23)*10)</f>
        <v>2.363592154138149</v>
      </c>
      <c r="AN23" s="158">
        <f t="shared" si="16"/>
        <v>2.8478316593348785</v>
      </c>
      <c r="AO23" s="158">
        <f t="shared" si="16"/>
        <v>2.895775220890676</v>
      </c>
      <c r="AP23" s="158">
        <f t="shared" si="16"/>
        <v>2.9687767979556323</v>
      </c>
      <c r="AQ23" s="158">
        <f t="shared" si="16"/>
        <v>3.0270235404625998</v>
      </c>
      <c r="AR23" s="158">
        <f t="shared" si="16"/>
        <v>2.8270139600458304</v>
      </c>
      <c r="AS23" s="158">
        <f t="shared" si="16"/>
        <v>3.1505149144959335</v>
      </c>
      <c r="AT23" s="158">
        <f t="shared" si="16"/>
        <v>3.012412183728137</v>
      </c>
      <c r="AU23" s="158">
        <f t="shared" si="16"/>
        <v>2.9591985197702608</v>
      </c>
      <c r="AV23" s="158">
        <f t="shared" si="16"/>
        <v>3.0100187840397759</v>
      </c>
      <c r="AW23" s="158">
        <f t="shared" si="16"/>
        <v>3.0931421227564533</v>
      </c>
      <c r="AX23" s="158">
        <f t="shared" si="16"/>
        <v>3.1574399814723062</v>
      </c>
      <c r="AY23" s="304" t="str">
        <f t="shared" si="11"/>
        <v/>
      </c>
      <c r="AZ23" s="55" t="str">
        <f t="shared" si="1"/>
        <v/>
      </c>
      <c r="BC23" s="105"/>
    </row>
    <row r="24" spans="1:55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BC24" s="105"/>
    </row>
    <row r="25" spans="1:55" ht="15.75" thickBot="1" x14ac:dyDescent="0.3">
      <c r="Q25" s="107" t="s">
        <v>1</v>
      </c>
      <c r="AI25" s="289">
        <v>1000</v>
      </c>
      <c r="AZ25" s="289" t="s">
        <v>47</v>
      </c>
      <c r="BC25" s="105"/>
    </row>
    <row r="26" spans="1:55" ht="20.100000000000001" customHeight="1" x14ac:dyDescent="0.25">
      <c r="A26" s="338" t="s">
        <v>2</v>
      </c>
      <c r="B26" s="340" t="s">
        <v>72</v>
      </c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5"/>
      <c r="Q26" s="336" t="s">
        <v>148</v>
      </c>
      <c r="S26" s="341" t="s">
        <v>3</v>
      </c>
      <c r="T26" s="333" t="s">
        <v>72</v>
      </c>
      <c r="U26" s="334"/>
      <c r="V26" s="334"/>
      <c r="W26" s="334"/>
      <c r="X26" s="334"/>
      <c r="Y26" s="334"/>
      <c r="Z26" s="334"/>
      <c r="AA26" s="334"/>
      <c r="AB26" s="334"/>
      <c r="AC26" s="334"/>
      <c r="AD26" s="334"/>
      <c r="AE26" s="334"/>
      <c r="AF26" s="334"/>
      <c r="AG26" s="334"/>
      <c r="AH26" s="335"/>
      <c r="AI26" s="336" t="s">
        <v>148</v>
      </c>
      <c r="AK26" s="333" t="s">
        <v>72</v>
      </c>
      <c r="AL26" s="334"/>
      <c r="AM26" s="334"/>
      <c r="AN26" s="334"/>
      <c r="AO26" s="334"/>
      <c r="AP26" s="334"/>
      <c r="AQ26" s="334"/>
      <c r="AR26" s="334"/>
      <c r="AS26" s="334"/>
      <c r="AT26" s="334"/>
      <c r="AU26" s="334"/>
      <c r="AV26" s="334"/>
      <c r="AW26" s="334"/>
      <c r="AX26" s="334"/>
      <c r="AY26" s="335"/>
      <c r="AZ26" s="336" t="str">
        <f>AI26</f>
        <v>D       2024/2023</v>
      </c>
      <c r="BC26" s="105"/>
    </row>
    <row r="27" spans="1:55" ht="20.100000000000001" customHeight="1" thickBot="1" x14ac:dyDescent="0.3">
      <c r="A27" s="339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133">
        <v>2024</v>
      </c>
      <c r="Q27" s="337"/>
      <c r="S27" s="342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37"/>
      <c r="AK27" s="25">
        <v>2010</v>
      </c>
      <c r="AL27" s="135">
        <v>2011</v>
      </c>
      <c r="AM27" s="13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176">
        <v>2018</v>
      </c>
      <c r="AT27" s="135">
        <v>2019</v>
      </c>
      <c r="AU27" s="135">
        <v>2020</v>
      </c>
      <c r="AV27" s="135">
        <v>2021</v>
      </c>
      <c r="AW27" s="135">
        <v>2022</v>
      </c>
      <c r="AX27" s="135">
        <v>2023</v>
      </c>
      <c r="AY27" s="133">
        <v>2024</v>
      </c>
      <c r="AZ27" s="337"/>
      <c r="BC27" s="105"/>
    </row>
    <row r="28" spans="1:55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2"/>
      <c r="S28" s="291"/>
      <c r="T28" s="293">
        <v>2010</v>
      </c>
      <c r="U28" s="293">
        <v>2011</v>
      </c>
      <c r="V28" s="293">
        <v>2012</v>
      </c>
      <c r="W28" s="293"/>
      <c r="X28" s="293"/>
      <c r="Y28" s="293"/>
      <c r="Z28" s="293"/>
      <c r="AA28" s="293"/>
      <c r="AB28" s="290"/>
      <c r="AC28" s="290"/>
      <c r="AD28" s="290"/>
      <c r="AE28" s="290"/>
      <c r="AF28" s="290"/>
      <c r="AG28" s="290"/>
      <c r="AH28" s="293"/>
      <c r="AI28" s="294"/>
      <c r="AK28" s="293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2"/>
      <c r="BC28" s="105"/>
    </row>
    <row r="29" spans="1:55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53">
        <v>101904.72999999995</v>
      </c>
      <c r="P29" s="112">
        <v>95831.950000000143</v>
      </c>
      <c r="Q29" s="61">
        <f>IF(P29="","",(P29-O29)/O29)</f>
        <v>-5.9592719592111307E-2</v>
      </c>
      <c r="S29" s="109" t="s">
        <v>73</v>
      </c>
      <c r="T29" s="39">
        <v>23270.865999999998</v>
      </c>
      <c r="U29" s="153">
        <v>22495.121000000003</v>
      </c>
      <c r="V29" s="153">
        <v>24799.759999999984</v>
      </c>
      <c r="W29" s="153">
        <v>25615.480000000018</v>
      </c>
      <c r="X29" s="153">
        <v>29400.613000000012</v>
      </c>
      <c r="Y29" s="153">
        <v>25803.076000000012</v>
      </c>
      <c r="Z29" s="153">
        <v>26846.136999999999</v>
      </c>
      <c r="AA29" s="153">
        <v>26379.177</v>
      </c>
      <c r="AB29" s="153">
        <v>31298.861000000001</v>
      </c>
      <c r="AC29" s="153">
        <v>31619.378999999994</v>
      </c>
      <c r="AD29" s="153">
        <v>28181.773000000012</v>
      </c>
      <c r="AE29" s="153">
        <v>29969.556000000044</v>
      </c>
      <c r="AF29" s="153">
        <v>27448.124000000014</v>
      </c>
      <c r="AG29" s="153">
        <v>28052.154000000028</v>
      </c>
      <c r="AH29" s="112">
        <v>29287.393000000029</v>
      </c>
      <c r="AI29" s="61">
        <f>(AH29-AG29)/AG29</f>
        <v>4.4033659589919553E-2</v>
      </c>
      <c r="AK29" s="197">
        <f t="shared" ref="AK29:AX44" si="17">(T29/B29)*10</f>
        <v>2.7191842704023532</v>
      </c>
      <c r="AL29" s="156">
        <f t="shared" si="17"/>
        <v>2.7800309700828514</v>
      </c>
      <c r="AM29" s="156">
        <f t="shared" si="17"/>
        <v>1.9785027216642543</v>
      </c>
      <c r="AN29" s="156">
        <f t="shared" si="17"/>
        <v>2.1318199900464254</v>
      </c>
      <c r="AO29" s="156">
        <f t="shared" si="17"/>
        <v>2.8836241613634588</v>
      </c>
      <c r="AP29" s="156">
        <f t="shared" si="17"/>
        <v>2.8113968285340656</v>
      </c>
      <c r="AQ29" s="156">
        <f t="shared" si="17"/>
        <v>2.849648832409958</v>
      </c>
      <c r="AR29" s="156">
        <f t="shared" si="17"/>
        <v>2.7402501496381166</v>
      </c>
      <c r="AS29" s="156">
        <f t="shared" si="17"/>
        <v>2.5088253749107055</v>
      </c>
      <c r="AT29" s="156">
        <f t="shared" si="17"/>
        <v>2.713367743379365</v>
      </c>
      <c r="AU29" s="156">
        <f t="shared" si="17"/>
        <v>2.7634057686437541</v>
      </c>
      <c r="AV29" s="156">
        <f t="shared" si="17"/>
        <v>2.8185167159702846</v>
      </c>
      <c r="AW29" s="156">
        <f t="shared" si="17"/>
        <v>2.7810398942869212</v>
      </c>
      <c r="AX29" s="156">
        <f t="shared" si="17"/>
        <v>2.7527823291421347</v>
      </c>
      <c r="AY29" s="156">
        <f>(AH29/P29)*10</f>
        <v>3.0561199057308115</v>
      </c>
      <c r="AZ29" s="61">
        <f t="shared" ref="AZ29:AZ42" si="18">IF(AY29="","",(AY29-AX29)/AX29)</f>
        <v>0.11019308478458868</v>
      </c>
      <c r="BC29" s="105"/>
    </row>
    <row r="30" spans="1:55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54">
        <v>102309.93999999996</v>
      </c>
      <c r="P30" s="119">
        <v>112104.65999999995</v>
      </c>
      <c r="Q30" s="52">
        <f t="shared" ref="Q30:Q45" si="19">IF(P30="","",(P30-O30)/O30)</f>
        <v>9.5735761354175275E-2</v>
      </c>
      <c r="S30" s="109" t="s">
        <v>74</v>
      </c>
      <c r="T30" s="19">
        <v>24769.378999999986</v>
      </c>
      <c r="U30" s="154">
        <v>26090.180999999997</v>
      </c>
      <c r="V30" s="154">
        <v>26845.964000000011</v>
      </c>
      <c r="W30" s="154">
        <v>29407.368999999981</v>
      </c>
      <c r="X30" s="154">
        <v>29868.044999999998</v>
      </c>
      <c r="Y30" s="154">
        <v>27835.92599999997</v>
      </c>
      <c r="Z30" s="154">
        <v>29206.410000000018</v>
      </c>
      <c r="AA30" s="154">
        <v>26234.001999999982</v>
      </c>
      <c r="AB30" s="154">
        <v>31644.39</v>
      </c>
      <c r="AC30" s="154">
        <v>32055.040000000023</v>
      </c>
      <c r="AD30" s="154">
        <v>26905.675000000007</v>
      </c>
      <c r="AE30" s="154">
        <v>29964.09199999999</v>
      </c>
      <c r="AF30" s="154">
        <v>30612.233000000022</v>
      </c>
      <c r="AG30" s="154">
        <v>28250.444000000029</v>
      </c>
      <c r="AH30" s="119">
        <v>32337.119000000002</v>
      </c>
      <c r="AI30" s="52">
        <f>IF(AH30="","",(AH30-AG30)/AG30)</f>
        <v>0.14465878837160823</v>
      </c>
      <c r="AK30" s="198">
        <f t="shared" si="17"/>
        <v>2.7879398375187985</v>
      </c>
      <c r="AL30" s="157">
        <f t="shared" si="17"/>
        <v>2.0427271510143492</v>
      </c>
      <c r="AM30" s="157">
        <f t="shared" si="17"/>
        <v>2.0896835533292704</v>
      </c>
      <c r="AN30" s="157">
        <f t="shared" si="17"/>
        <v>1.9668833753855519</v>
      </c>
      <c r="AO30" s="157">
        <f t="shared" si="17"/>
        <v>2.7208012815111413</v>
      </c>
      <c r="AP30" s="157">
        <f t="shared" si="17"/>
        <v>2.8186535496385967</v>
      </c>
      <c r="AQ30" s="157">
        <f t="shared" si="17"/>
        <v>2.5500559099287456</v>
      </c>
      <c r="AR30" s="157">
        <f t="shared" si="17"/>
        <v>2.5589202711163801</v>
      </c>
      <c r="AS30" s="157">
        <f t="shared" si="17"/>
        <v>2.135369876877645</v>
      </c>
      <c r="AT30" s="157">
        <f t="shared" si="17"/>
        <v>2.795967218099392</v>
      </c>
      <c r="AU30" s="157">
        <f t="shared" si="17"/>
        <v>2.5867100565456687</v>
      </c>
      <c r="AV30" s="157">
        <f t="shared" si="17"/>
        <v>2.702163825618805</v>
      </c>
      <c r="AW30" s="157">
        <f t="shared" si="17"/>
        <v>2.8538574514087225</v>
      </c>
      <c r="AX30" s="157">
        <f t="shared" si="17"/>
        <v>2.7612609292899637</v>
      </c>
      <c r="AY30" s="157">
        <f>IF(AH30="","",(AH30/P30)*10)</f>
        <v>2.8845472614608543</v>
      </c>
      <c r="AZ30" s="52">
        <f t="shared" si="18"/>
        <v>4.4648562858777954E-2</v>
      </c>
      <c r="BC30" s="105"/>
    </row>
    <row r="31" spans="1:55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54">
        <v>140962.1399999999</v>
      </c>
      <c r="P31" s="119">
        <v>126230.57999999993</v>
      </c>
      <c r="Q31" s="52">
        <f t="shared" si="19"/>
        <v>-0.1045072102338967</v>
      </c>
      <c r="S31" s="109" t="s">
        <v>75</v>
      </c>
      <c r="T31" s="19">
        <v>34176.324999999983</v>
      </c>
      <c r="U31" s="154">
        <v>30181.553999999996</v>
      </c>
      <c r="V31" s="154">
        <v>34669.633000000002</v>
      </c>
      <c r="W31" s="154">
        <v>29423.860999999994</v>
      </c>
      <c r="X31" s="154">
        <v>29544.088000000018</v>
      </c>
      <c r="Y31" s="154">
        <v>34831.201999999983</v>
      </c>
      <c r="Z31" s="154">
        <v>34959.243999999999</v>
      </c>
      <c r="AA31" s="154">
        <v>36752.83499999997</v>
      </c>
      <c r="AB31" s="154">
        <v>36699.917000000001</v>
      </c>
      <c r="AC31" s="154">
        <v>35665.698999999964</v>
      </c>
      <c r="AD31" s="154">
        <v>30966.271999999997</v>
      </c>
      <c r="AE31" s="154">
        <v>41575.407999999974</v>
      </c>
      <c r="AF31" s="154">
        <v>38835.720000000016</v>
      </c>
      <c r="AG31" s="154">
        <v>39038.131999999998</v>
      </c>
      <c r="AH31" s="119">
        <v>34594.256000000016</v>
      </c>
      <c r="AI31" s="52">
        <f t="shared" ref="AI31:AI45" si="20">IF(AH31="","",(AH31-AG31)/AG31)</f>
        <v>-0.11383423776526967</v>
      </c>
      <c r="AK31" s="198">
        <f t="shared" si="17"/>
        <v>2.0964781146598703</v>
      </c>
      <c r="AL31" s="157">
        <f t="shared" si="17"/>
        <v>2.4308336581123937</v>
      </c>
      <c r="AM31" s="157">
        <f t="shared" si="17"/>
        <v>1.9152653234034593</v>
      </c>
      <c r="AN31" s="157">
        <f t="shared" si="17"/>
        <v>2.2929730300085991</v>
      </c>
      <c r="AO31" s="157">
        <f t="shared" si="17"/>
        <v>2.7059927155303445</v>
      </c>
      <c r="AP31" s="157">
        <f t="shared" si="17"/>
        <v>2.7063088774745574</v>
      </c>
      <c r="AQ31" s="157">
        <f t="shared" si="17"/>
        <v>2.0927770392969895</v>
      </c>
      <c r="AR31" s="157">
        <f t="shared" si="17"/>
        <v>2.8047938509619263</v>
      </c>
      <c r="AS31" s="157">
        <f t="shared" si="17"/>
        <v>2.691589892008329</v>
      </c>
      <c r="AT31" s="157">
        <f t="shared" si="17"/>
        <v>2.7142155595131729</v>
      </c>
      <c r="AU31" s="157">
        <f t="shared" si="17"/>
        <v>2.6248636127218381</v>
      </c>
      <c r="AV31" s="157">
        <f t="shared" si="17"/>
        <v>2.6944911272557897</v>
      </c>
      <c r="AW31" s="157">
        <f t="shared" si="17"/>
        <v>2.8176742788291529</v>
      </c>
      <c r="AX31" s="157">
        <f t="shared" si="17"/>
        <v>2.7694054587990808</v>
      </c>
      <c r="AY31" s="157">
        <f t="shared" ref="AY31:AY40" si="21">IF(AH31="","",(AH31/P31)*10)</f>
        <v>2.740560647031808</v>
      </c>
      <c r="AZ31" s="52">
        <f t="shared" si="18"/>
        <v>-1.0415524991339126E-2</v>
      </c>
      <c r="BC31" s="105"/>
    </row>
    <row r="32" spans="1:55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54">
        <v>116649.17</v>
      </c>
      <c r="P32" s="119"/>
      <c r="Q32" s="52" t="str">
        <f t="shared" si="19"/>
        <v/>
      </c>
      <c r="S32" s="109" t="s">
        <v>76</v>
      </c>
      <c r="T32" s="19">
        <v>29571.834999999992</v>
      </c>
      <c r="U32" s="154">
        <v>27556.182000000004</v>
      </c>
      <c r="V32" s="154">
        <v>27462.67</v>
      </c>
      <c r="W32" s="154">
        <v>33693.252999999975</v>
      </c>
      <c r="X32" s="154">
        <v>31434.276000000013</v>
      </c>
      <c r="Y32" s="154">
        <v>35272.59899999998</v>
      </c>
      <c r="Z32" s="154">
        <v>32738.878999999994</v>
      </c>
      <c r="AA32" s="154">
        <v>32002.925999999999</v>
      </c>
      <c r="AB32" s="154">
        <v>37177.171999999999</v>
      </c>
      <c r="AC32" s="154">
        <v>34138.758999999991</v>
      </c>
      <c r="AD32" s="154">
        <v>27197.232999999986</v>
      </c>
      <c r="AE32" s="154">
        <v>36264.787000000062</v>
      </c>
      <c r="AF32" s="154">
        <v>35088.123000000021</v>
      </c>
      <c r="AG32" s="154">
        <v>31275.879999999979</v>
      </c>
      <c r="AH32" s="119"/>
      <c r="AI32" s="52" t="str">
        <f t="shared" si="20"/>
        <v/>
      </c>
      <c r="AK32" s="198">
        <f t="shared" si="17"/>
        <v>2.2914270225780289</v>
      </c>
      <c r="AL32" s="157">
        <f t="shared" si="17"/>
        <v>1.9145717289185553</v>
      </c>
      <c r="AM32" s="157">
        <f t="shared" si="17"/>
        <v>2.1035922277296368</v>
      </c>
      <c r="AN32" s="157">
        <f t="shared" si="17"/>
        <v>2.004869476200021</v>
      </c>
      <c r="AO32" s="157">
        <f t="shared" si="17"/>
        <v>2.7051742263548508</v>
      </c>
      <c r="AP32" s="157">
        <f t="shared" si="17"/>
        <v>2.7930772105810764</v>
      </c>
      <c r="AQ32" s="157">
        <f t="shared" si="17"/>
        <v>2.0109938298336294</v>
      </c>
      <c r="AR32" s="157">
        <f t="shared" si="17"/>
        <v>2.3678384891138591</v>
      </c>
      <c r="AS32" s="157">
        <f t="shared" si="17"/>
        <v>2.2640842936783332</v>
      </c>
      <c r="AT32" s="157">
        <f t="shared" si="17"/>
        <v>2.578341806144997</v>
      </c>
      <c r="AU32" s="157">
        <f t="shared" si="17"/>
        <v>2.6090495071464521</v>
      </c>
      <c r="AV32" s="157">
        <f t="shared" si="17"/>
        <v>2.6516092544009791</v>
      </c>
      <c r="AW32" s="157">
        <f t="shared" si="17"/>
        <v>2.6528187763991968</v>
      </c>
      <c r="AX32" s="157">
        <f t="shared" si="17"/>
        <v>2.6811918164526998</v>
      </c>
      <c r="AY32" s="157" t="str">
        <f t="shared" si="21"/>
        <v/>
      </c>
      <c r="AZ32" s="52" t="str">
        <f t="shared" si="18"/>
        <v/>
      </c>
      <c r="BC32" s="105"/>
    </row>
    <row r="33" spans="1:55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54">
        <v>129413.43999999993</v>
      </c>
      <c r="P33" s="119"/>
      <c r="Q33" s="52" t="str">
        <f t="shared" si="19"/>
        <v/>
      </c>
      <c r="S33" s="109" t="s">
        <v>77</v>
      </c>
      <c r="T33" s="19">
        <v>29004.790999999972</v>
      </c>
      <c r="U33" s="154">
        <v>32396.498</v>
      </c>
      <c r="V33" s="154">
        <v>31705.719999999998</v>
      </c>
      <c r="W33" s="154">
        <v>31122.389999999996</v>
      </c>
      <c r="X33" s="154">
        <v>31058.100000000006</v>
      </c>
      <c r="Y33" s="154">
        <v>31539.86900000001</v>
      </c>
      <c r="Z33" s="154">
        <v>33068.363999999994</v>
      </c>
      <c r="AA33" s="154">
        <v>35573.933999999957</v>
      </c>
      <c r="AB33" s="154">
        <v>34606.108999999997</v>
      </c>
      <c r="AC33" s="154">
        <v>36493.042000000009</v>
      </c>
      <c r="AD33" s="154">
        <v>28939.759999999998</v>
      </c>
      <c r="AE33" s="154">
        <v>35107.968000000023</v>
      </c>
      <c r="AF33" s="154">
        <v>34502.495999999999</v>
      </c>
      <c r="AG33" s="154">
        <v>34647.590000000018</v>
      </c>
      <c r="AH33" s="119"/>
      <c r="AI33" s="52" t="str">
        <f t="shared" si="20"/>
        <v/>
      </c>
      <c r="AK33" s="198">
        <f t="shared" si="17"/>
        <v>2.4552842575993914</v>
      </c>
      <c r="AL33" s="157">
        <f t="shared" si="17"/>
        <v>2.2012427902355096</v>
      </c>
      <c r="AM33" s="157">
        <f t="shared" si="17"/>
        <v>1.8923654382954234</v>
      </c>
      <c r="AN33" s="157">
        <f t="shared" si="17"/>
        <v>2.3594416740317734</v>
      </c>
      <c r="AO33" s="157">
        <f t="shared" si="17"/>
        <v>2.6818729356906932</v>
      </c>
      <c r="AP33" s="157">
        <f t="shared" si="17"/>
        <v>2.7474026310017368</v>
      </c>
      <c r="AQ33" s="157">
        <f t="shared" si="17"/>
        <v>2.3909894211379137</v>
      </c>
      <c r="AR33" s="157">
        <f t="shared" si="17"/>
        <v>2.6441904855347453</v>
      </c>
      <c r="AS33" s="157">
        <f t="shared" si="17"/>
        <v>2.4025006171809284</v>
      </c>
      <c r="AT33" s="157">
        <f t="shared" si="17"/>
        <v>2.5432874794546838</v>
      </c>
      <c r="AU33" s="157">
        <f t="shared" si="17"/>
        <v>2.5567507968930014</v>
      </c>
      <c r="AV33" s="157">
        <f t="shared" si="17"/>
        <v>2.7072195800906469</v>
      </c>
      <c r="AW33" s="157">
        <f t="shared" si="17"/>
        <v>2.6754694876637215</v>
      </c>
      <c r="AX33" s="157">
        <f t="shared" si="17"/>
        <v>2.6772791141321983</v>
      </c>
      <c r="AY33" s="157" t="str">
        <f t="shared" si="21"/>
        <v/>
      </c>
      <c r="AZ33" s="52" t="str">
        <f t="shared" si="18"/>
        <v/>
      </c>
      <c r="BC33" s="105"/>
    </row>
    <row r="34" spans="1:55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54">
        <v>124020.86000000016</v>
      </c>
      <c r="P34" s="119"/>
      <c r="Q34" s="52" t="str">
        <f t="shared" si="19"/>
        <v/>
      </c>
      <c r="S34" s="109" t="s">
        <v>78</v>
      </c>
      <c r="T34" s="19">
        <v>28421.635000000002</v>
      </c>
      <c r="U34" s="154">
        <v>31101.468000000008</v>
      </c>
      <c r="V34" s="154">
        <v>27821.58</v>
      </c>
      <c r="W34" s="154">
        <v>30041.770000000019</v>
      </c>
      <c r="X34" s="154">
        <v>29496.788000000015</v>
      </c>
      <c r="Y34" s="154">
        <v>31068.588000000022</v>
      </c>
      <c r="Z34" s="154">
        <v>31963.873999999989</v>
      </c>
      <c r="AA34" s="154">
        <v>36419.877999999997</v>
      </c>
      <c r="AB34" s="154">
        <v>35474.750999999997</v>
      </c>
      <c r="AC34" s="154">
        <v>29960.277999999991</v>
      </c>
      <c r="AD34" s="154">
        <v>34243.893000000018</v>
      </c>
      <c r="AE34" s="154">
        <v>37052.935999999958</v>
      </c>
      <c r="AF34" s="154">
        <v>32003.355000000043</v>
      </c>
      <c r="AG34" s="154">
        <v>33802.41300000003</v>
      </c>
      <c r="AH34" s="119"/>
      <c r="AI34" s="52" t="str">
        <f t="shared" si="20"/>
        <v/>
      </c>
      <c r="AK34" s="198">
        <f t="shared" si="17"/>
        <v>2.1020165625234823</v>
      </c>
      <c r="AL34" s="157">
        <f t="shared" si="17"/>
        <v>1.7740098041642658</v>
      </c>
      <c r="AM34" s="157">
        <f t="shared" si="17"/>
        <v>2.354680177351006</v>
      </c>
      <c r="AN34" s="157">
        <f t="shared" si="17"/>
        <v>1.9712545810595916</v>
      </c>
      <c r="AO34" s="157">
        <f t="shared" si="17"/>
        <v>2.5708010782503732</v>
      </c>
      <c r="AP34" s="157">
        <f t="shared" si="17"/>
        <v>2.691606613908089</v>
      </c>
      <c r="AQ34" s="157">
        <f t="shared" si="17"/>
        <v>2.5245321454200687</v>
      </c>
      <c r="AR34" s="157">
        <f t="shared" si="17"/>
        <v>2.3212555829506831</v>
      </c>
      <c r="AS34" s="157">
        <f t="shared" si="17"/>
        <v>2.4196352167128494</v>
      </c>
      <c r="AT34" s="157">
        <f t="shared" si="17"/>
        <v>2.6077093653063175</v>
      </c>
      <c r="AU34" s="157">
        <f t="shared" si="17"/>
        <v>2.6111078111666934</v>
      </c>
      <c r="AV34" s="157">
        <f t="shared" si="17"/>
        <v>2.7174495870537294</v>
      </c>
      <c r="AW34" s="157">
        <f t="shared" si="17"/>
        <v>2.6468771860293314</v>
      </c>
      <c r="AX34" s="157">
        <f t="shared" si="17"/>
        <v>2.7255425417949839</v>
      </c>
      <c r="AY34" s="157" t="str">
        <f t="shared" si="21"/>
        <v/>
      </c>
      <c r="AZ34" s="52" t="str">
        <f t="shared" si="18"/>
        <v/>
      </c>
      <c r="BC34" s="105"/>
    </row>
    <row r="35" spans="1:55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54">
        <v>119680.52999999993</v>
      </c>
      <c r="P35" s="119"/>
      <c r="Q35" s="52" t="str">
        <f t="shared" si="19"/>
        <v/>
      </c>
      <c r="S35" s="109" t="s">
        <v>79</v>
      </c>
      <c r="T35" s="19">
        <v>32779.412000000004</v>
      </c>
      <c r="U35" s="154">
        <v>32399.374999999993</v>
      </c>
      <c r="V35" s="154">
        <v>32672.658999999996</v>
      </c>
      <c r="W35" s="154">
        <v>33859.816999999988</v>
      </c>
      <c r="X35" s="154">
        <v>36267.96699999999</v>
      </c>
      <c r="Y35" s="154">
        <v>36630.704999999973</v>
      </c>
      <c r="Z35" s="154">
        <v>36275.366999999962</v>
      </c>
      <c r="AA35" s="154">
        <v>35138.28200000005</v>
      </c>
      <c r="AB35" s="154">
        <v>35499.514000000003</v>
      </c>
      <c r="AC35" s="154">
        <v>41925.194999999985</v>
      </c>
      <c r="AD35" s="154">
        <v>39852.698999999964</v>
      </c>
      <c r="AE35" s="154">
        <v>35007.287999999979</v>
      </c>
      <c r="AF35" s="154">
        <v>33825.857000000018</v>
      </c>
      <c r="AG35" s="154">
        <v>33100.169000000002</v>
      </c>
      <c r="AH35" s="119"/>
      <c r="AI35" s="52" t="str">
        <f t="shared" si="20"/>
        <v/>
      </c>
      <c r="AK35" s="198">
        <f t="shared" si="17"/>
        <v>2.5730718413288924</v>
      </c>
      <c r="AL35" s="157">
        <f t="shared" si="17"/>
        <v>2.1152117341675951</v>
      </c>
      <c r="AM35" s="157">
        <f t="shared" si="17"/>
        <v>2.0786182429808124</v>
      </c>
      <c r="AN35" s="157">
        <f t="shared" si="17"/>
        <v>2.2082312689324564</v>
      </c>
      <c r="AO35" s="157">
        <f t="shared" si="17"/>
        <v>2.8364029516511247</v>
      </c>
      <c r="AP35" s="157">
        <f t="shared" si="17"/>
        <v>2.9159914494554884</v>
      </c>
      <c r="AQ35" s="157">
        <f t="shared" si="17"/>
        <v>2.6482236092860245</v>
      </c>
      <c r="AR35" s="157">
        <f t="shared" si="17"/>
        <v>2.4414298807413699</v>
      </c>
      <c r="AS35" s="157">
        <f t="shared" si="17"/>
        <v>2.5776024338708856</v>
      </c>
      <c r="AT35" s="157">
        <f t="shared" si="17"/>
        <v>2.962909422884465</v>
      </c>
      <c r="AU35" s="157">
        <f t="shared" si="17"/>
        <v>2.6702840031607016</v>
      </c>
      <c r="AV35" s="157">
        <f t="shared" si="17"/>
        <v>2.9177581046988688</v>
      </c>
      <c r="AW35" s="157">
        <f t="shared" si="17"/>
        <v>2.6024694558995529</v>
      </c>
      <c r="AX35" s="157">
        <f t="shared" si="17"/>
        <v>2.7657104292569579</v>
      </c>
      <c r="AY35" s="157" t="str">
        <f t="shared" si="21"/>
        <v/>
      </c>
      <c r="AZ35" s="52" t="str">
        <f t="shared" si="18"/>
        <v/>
      </c>
      <c r="BC35" s="105"/>
    </row>
    <row r="36" spans="1:55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54">
        <v>99688.55</v>
      </c>
      <c r="P36" s="119"/>
      <c r="Q36" s="52" t="str">
        <f t="shared" si="19"/>
        <v/>
      </c>
      <c r="S36" s="109" t="s">
        <v>80</v>
      </c>
      <c r="T36" s="19">
        <v>21851.23599999999</v>
      </c>
      <c r="U36" s="154">
        <v>23756.94100000001</v>
      </c>
      <c r="V36" s="154">
        <v>26722.863000000001</v>
      </c>
      <c r="W36" s="154">
        <v>25745.833000000013</v>
      </c>
      <c r="X36" s="154">
        <v>21196.857</v>
      </c>
      <c r="Y36" s="154">
        <v>23742.381999999994</v>
      </c>
      <c r="Z36" s="154">
        <v>27458.442999999999</v>
      </c>
      <c r="AA36" s="154">
        <v>27213.074000000004</v>
      </c>
      <c r="AB36" s="154">
        <v>30488.754000000001</v>
      </c>
      <c r="AC36" s="154">
        <v>28270.806999999997</v>
      </c>
      <c r="AD36" s="154">
        <v>25817.175000000007</v>
      </c>
      <c r="AE36" s="154">
        <v>25658.437000000005</v>
      </c>
      <c r="AF36" s="154">
        <v>28965.705000000002</v>
      </c>
      <c r="AG36" s="154">
        <v>27255.071999999975</v>
      </c>
      <c r="AH36" s="119"/>
      <c r="AI36" s="52" t="str">
        <f t="shared" si="20"/>
        <v/>
      </c>
      <c r="AK36" s="198">
        <f t="shared" si="17"/>
        <v>2.596858038930463</v>
      </c>
      <c r="AL36" s="157">
        <f t="shared" si="17"/>
        <v>2.5390380338304137</v>
      </c>
      <c r="AM36" s="157">
        <f t="shared" si="17"/>
        <v>2.4369051446930676</v>
      </c>
      <c r="AN36" s="157">
        <f t="shared" si="17"/>
        <v>3.0047628823362675</v>
      </c>
      <c r="AO36" s="157">
        <f t="shared" si="17"/>
        <v>2.8217482283915563</v>
      </c>
      <c r="AP36" s="157">
        <f t="shared" si="17"/>
        <v>3.0548593316653818</v>
      </c>
      <c r="AQ36" s="157">
        <f t="shared" si="17"/>
        <v>2.4088946240090925</v>
      </c>
      <c r="AR36" s="157">
        <f t="shared" si="17"/>
        <v>2.4788911781300693</v>
      </c>
      <c r="AS36" s="157">
        <f t="shared" si="17"/>
        <v>2.6460630977752024</v>
      </c>
      <c r="AT36" s="157">
        <f t="shared" si="17"/>
        <v>2.7962553403787336</v>
      </c>
      <c r="AU36" s="157">
        <f t="shared" si="17"/>
        <v>2.8847610738564002</v>
      </c>
      <c r="AV36" s="157">
        <f t="shared" si="17"/>
        <v>2.8576564297455391</v>
      </c>
      <c r="AW36" s="157">
        <f t="shared" si="17"/>
        <v>2.6836987129770478</v>
      </c>
      <c r="AX36" s="157">
        <f t="shared" si="17"/>
        <v>2.7340223124922547</v>
      </c>
      <c r="AY36" s="157" t="str">
        <f t="shared" si="21"/>
        <v/>
      </c>
      <c r="AZ36" s="52" t="str">
        <f t="shared" si="18"/>
        <v/>
      </c>
      <c r="BC36" s="105"/>
    </row>
    <row r="37" spans="1:55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54">
        <v>114259.16999999991</v>
      </c>
      <c r="P37" s="119"/>
      <c r="Q37" s="52" t="str">
        <f t="shared" si="19"/>
        <v/>
      </c>
      <c r="S37" s="109" t="s">
        <v>81</v>
      </c>
      <c r="T37" s="19">
        <v>36869.314999999995</v>
      </c>
      <c r="U37" s="154">
        <v>38144.778000000013</v>
      </c>
      <c r="V37" s="154">
        <v>35747.971000000005</v>
      </c>
      <c r="W37" s="154">
        <v>35405.063999999991</v>
      </c>
      <c r="X37" s="154">
        <v>39468.506000000016</v>
      </c>
      <c r="Y37" s="154">
        <v>36656.012999999941</v>
      </c>
      <c r="Z37" s="154">
        <v>39730.441999999974</v>
      </c>
      <c r="AA37" s="154">
        <v>38905.268000000018</v>
      </c>
      <c r="AB37" s="154">
        <v>37110.972999999998</v>
      </c>
      <c r="AC37" s="154">
        <v>44437.182000000023</v>
      </c>
      <c r="AD37" s="154">
        <v>35516.305999999968</v>
      </c>
      <c r="AE37" s="154">
        <v>38379.319000000003</v>
      </c>
      <c r="AF37" s="154">
        <v>36707.813999999991</v>
      </c>
      <c r="AG37" s="154">
        <v>34548.426999999974</v>
      </c>
      <c r="AH37" s="119"/>
      <c r="AI37" s="52" t="str">
        <f t="shared" si="20"/>
        <v/>
      </c>
      <c r="AK37" s="198">
        <f t="shared" si="17"/>
        <v>2.6609147163514684</v>
      </c>
      <c r="AL37" s="157">
        <f t="shared" si="17"/>
        <v>2.4477706740286518</v>
      </c>
      <c r="AM37" s="157">
        <f t="shared" si="17"/>
        <v>2.1417496349682335</v>
      </c>
      <c r="AN37" s="157">
        <f t="shared" si="17"/>
        <v>2.5106144445623939</v>
      </c>
      <c r="AO37" s="157">
        <f t="shared" si="17"/>
        <v>3.1842521435822113</v>
      </c>
      <c r="AP37" s="157">
        <f t="shared" si="17"/>
        <v>3.3649454435831103</v>
      </c>
      <c r="AQ37" s="157">
        <f t="shared" si="17"/>
        <v>2.7034880868546924</v>
      </c>
      <c r="AR37" s="157">
        <f t="shared" si="17"/>
        <v>2.6358170139749189</v>
      </c>
      <c r="AS37" s="157">
        <f t="shared" si="17"/>
        <v>3.1656773651131371</v>
      </c>
      <c r="AT37" s="157">
        <f t="shared" si="17"/>
        <v>3.2745226936823624</v>
      </c>
      <c r="AU37" s="157">
        <f t="shared" si="17"/>
        <v>2.8372562827357921</v>
      </c>
      <c r="AV37" s="157">
        <f t="shared" si="17"/>
        <v>3.0130879305787333</v>
      </c>
      <c r="AW37" s="157">
        <f t="shared" si="17"/>
        <v>3.0865473679962045</v>
      </c>
      <c r="AX37" s="157">
        <f t="shared" si="17"/>
        <v>3.0236896522178487</v>
      </c>
      <c r="AY37" s="157" t="str">
        <f t="shared" si="21"/>
        <v/>
      </c>
      <c r="AZ37" s="52" t="str">
        <f t="shared" si="18"/>
        <v/>
      </c>
      <c r="BC37" s="105"/>
    </row>
    <row r="38" spans="1:55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54">
        <v>127685.26999999995</v>
      </c>
      <c r="P38" s="119"/>
      <c r="Q38" s="52" t="str">
        <f t="shared" si="19"/>
        <v/>
      </c>
      <c r="S38" s="109" t="s">
        <v>82</v>
      </c>
      <c r="T38" s="19">
        <v>39727.941999999974</v>
      </c>
      <c r="U38" s="154">
        <v>40734.826999999983</v>
      </c>
      <c r="V38" s="154">
        <v>48266.111999999994</v>
      </c>
      <c r="W38" s="154">
        <v>48573.176999999916</v>
      </c>
      <c r="X38" s="154">
        <v>47199.009999999987</v>
      </c>
      <c r="Y38" s="154">
        <v>49361.275999999947</v>
      </c>
      <c r="Z38" s="154">
        <v>45412.628000000033</v>
      </c>
      <c r="AA38" s="154">
        <v>51801.627999999968</v>
      </c>
      <c r="AB38" s="154">
        <v>54582.834000000003</v>
      </c>
      <c r="AC38" s="154">
        <v>54939.106999999975</v>
      </c>
      <c r="AD38" s="154">
        <v>39610.614999999998</v>
      </c>
      <c r="AE38" s="154">
        <v>40227.44400000004</v>
      </c>
      <c r="AF38" s="154">
        <v>41068.910000000025</v>
      </c>
      <c r="AG38" s="154">
        <v>41398.737999999947</v>
      </c>
      <c r="AH38" s="119"/>
      <c r="AI38" s="52" t="str">
        <f t="shared" si="20"/>
        <v/>
      </c>
      <c r="AK38" s="198">
        <f t="shared" si="17"/>
        <v>3.2539314368583776</v>
      </c>
      <c r="AL38" s="157">
        <f t="shared" si="17"/>
        <v>3.1337083285605001</v>
      </c>
      <c r="AM38" s="157">
        <f t="shared" si="17"/>
        <v>2.2562326611474677</v>
      </c>
      <c r="AN38" s="157">
        <f t="shared" si="17"/>
        <v>3.3901116276712977</v>
      </c>
      <c r="AO38" s="157">
        <f t="shared" si="17"/>
        <v>3.3140091652530894</v>
      </c>
      <c r="AP38" s="157">
        <f t="shared" si="17"/>
        <v>3.4292885910740196</v>
      </c>
      <c r="AQ38" s="157">
        <f t="shared" si="17"/>
        <v>3.2799387414257781</v>
      </c>
      <c r="AR38" s="157">
        <f t="shared" si="17"/>
        <v>3.0212068642228891</v>
      </c>
      <c r="AS38" s="157">
        <f t="shared" si="17"/>
        <v>3.2532448061198354</v>
      </c>
      <c r="AT38" s="157">
        <f t="shared" si="17"/>
        <v>3.4008016340950329</v>
      </c>
      <c r="AU38" s="157">
        <f t="shared" si="17"/>
        <v>3.1623807399392989</v>
      </c>
      <c r="AV38" s="157">
        <f t="shared" si="17"/>
        <v>3.1617372629813776</v>
      </c>
      <c r="AW38" s="157">
        <f t="shared" si="17"/>
        <v>3.1696496791985505</v>
      </c>
      <c r="AX38" s="157">
        <f t="shared" si="17"/>
        <v>3.2422485381438255</v>
      </c>
      <c r="AY38" s="157" t="str">
        <f t="shared" si="21"/>
        <v/>
      </c>
      <c r="AZ38" s="52" t="str">
        <f t="shared" si="18"/>
        <v/>
      </c>
      <c r="BC38" s="105"/>
    </row>
    <row r="39" spans="1:55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145765.87999999986</v>
      </c>
      <c r="P39" s="119"/>
      <c r="Q39" s="52" t="str">
        <f t="shared" si="19"/>
        <v/>
      </c>
      <c r="S39" s="109" t="s">
        <v>83</v>
      </c>
      <c r="T39" s="19">
        <v>50334.872000000032</v>
      </c>
      <c r="U39" s="154">
        <v>48986.57900000002</v>
      </c>
      <c r="V39" s="154">
        <v>51362.042000000016</v>
      </c>
      <c r="W39" s="154">
        <v>51289.855999999963</v>
      </c>
      <c r="X39" s="154">
        <v>48284.936000000031</v>
      </c>
      <c r="Y39" s="154">
        <v>53105.856999999989</v>
      </c>
      <c r="Z39" s="154">
        <v>59549.020999999986</v>
      </c>
      <c r="AA39" s="154">
        <v>59908.970000000067</v>
      </c>
      <c r="AB39" s="154">
        <v>53697.078000000001</v>
      </c>
      <c r="AC39" s="154">
        <v>48381.740000000013</v>
      </c>
      <c r="AD39" s="154">
        <v>43825.39899999999</v>
      </c>
      <c r="AE39" s="154">
        <v>46964.612000000016</v>
      </c>
      <c r="AF39" s="154">
        <v>46669.291999999994</v>
      </c>
      <c r="AG39" s="154">
        <v>48890.794999999998</v>
      </c>
      <c r="AH39" s="119"/>
      <c r="AI39" s="52" t="str">
        <f t="shared" si="20"/>
        <v/>
      </c>
      <c r="AK39" s="198">
        <f t="shared" si="17"/>
        <v>3.2414904621629503</v>
      </c>
      <c r="AL39" s="157">
        <f t="shared" si="17"/>
        <v>2.5668080317411479</v>
      </c>
      <c r="AM39" s="157">
        <f t="shared" ref="AM39:AX41" si="22">IF(V39="","",(V39/D39)*10)</f>
        <v>3.1227660965473962</v>
      </c>
      <c r="AN39" s="157">
        <f t="shared" si="22"/>
        <v>3.2923693141074821</v>
      </c>
      <c r="AO39" s="157">
        <f t="shared" si="22"/>
        <v>3.4202920027254784</v>
      </c>
      <c r="AP39" s="157">
        <f t="shared" si="22"/>
        <v>3.4483133730908344</v>
      </c>
      <c r="AQ39" s="157">
        <f t="shared" si="22"/>
        <v>3.0834533940913951</v>
      </c>
      <c r="AR39" s="157">
        <f t="shared" si="22"/>
        <v>2.9683270442133765</v>
      </c>
      <c r="AS39" s="157">
        <f t="shared" si="22"/>
        <v>3.3181225695901304</v>
      </c>
      <c r="AT39" s="157">
        <f t="shared" si="22"/>
        <v>3.2080125021789963</v>
      </c>
      <c r="AU39" s="157">
        <f t="shared" si="22"/>
        <v>3.0872727608300847</v>
      </c>
      <c r="AV39" s="157">
        <f t="shared" si="22"/>
        <v>3.0523879633076105</v>
      </c>
      <c r="AW39" s="157">
        <f t="shared" si="22"/>
        <v>3.1715278243097793</v>
      </c>
      <c r="AX39" s="157">
        <f t="shared" si="22"/>
        <v>3.3540630358764374</v>
      </c>
      <c r="AY39" s="157" t="str">
        <f t="shared" si="21"/>
        <v/>
      </c>
      <c r="AZ39" s="52" t="str">
        <f t="shared" si="18"/>
        <v/>
      </c>
      <c r="BC39" s="105"/>
    </row>
    <row r="40" spans="1:55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90399.540000000008</v>
      </c>
      <c r="P40" s="119"/>
      <c r="Q40" s="52" t="str">
        <f t="shared" si="19"/>
        <v/>
      </c>
      <c r="S40" s="110" t="s">
        <v>84</v>
      </c>
      <c r="T40" s="19">
        <v>35379.044000000002</v>
      </c>
      <c r="U40" s="154">
        <v>37144.067999999992</v>
      </c>
      <c r="V40" s="154">
        <v>37986.12000000001</v>
      </c>
      <c r="W40" s="154">
        <v>33420.183999999987</v>
      </c>
      <c r="X40" s="154">
        <v>33733.983000000022</v>
      </c>
      <c r="Y40" s="154">
        <v>36039.897999999965</v>
      </c>
      <c r="Z40" s="154">
        <v>34055.992000000013</v>
      </c>
      <c r="AA40" s="154">
        <v>36034.477999999988</v>
      </c>
      <c r="AB40" s="154">
        <v>35921.741999999998</v>
      </c>
      <c r="AC40" s="154">
        <v>37043.72399999998</v>
      </c>
      <c r="AD40" s="154">
        <v>32897.341999999997</v>
      </c>
      <c r="AE40" s="154">
        <v>33474.04300000002</v>
      </c>
      <c r="AF40" s="154">
        <v>32438.861000000004</v>
      </c>
      <c r="AG40" s="154">
        <v>27246.71</v>
      </c>
      <c r="AH40" s="119"/>
      <c r="AI40" s="52" t="str">
        <f t="shared" si="20"/>
        <v/>
      </c>
      <c r="AK40" s="198">
        <f t="shared" si="17"/>
        <v>2.3641849315690981</v>
      </c>
      <c r="AL40" s="157">
        <f t="shared" si="17"/>
        <v>2.3331363931299971</v>
      </c>
      <c r="AM40" s="157">
        <f t="shared" si="22"/>
        <v>1.8672394304510065</v>
      </c>
      <c r="AN40" s="157">
        <f t="shared" si="22"/>
        <v>3.0775081161693092</v>
      </c>
      <c r="AO40" s="157">
        <f t="shared" si="22"/>
        <v>3.1734234355002373</v>
      </c>
      <c r="AP40" s="157">
        <f t="shared" si="22"/>
        <v>3.0922544640903604</v>
      </c>
      <c r="AQ40" s="157">
        <f t="shared" si="22"/>
        <v>2.9933333802103839</v>
      </c>
      <c r="AR40" s="157">
        <f t="shared" si="22"/>
        <v>2.4409599211403106</v>
      </c>
      <c r="AS40" s="157">
        <f t="shared" si="22"/>
        <v>3.0553693343062638</v>
      </c>
      <c r="AT40" s="157">
        <f t="shared" si="22"/>
        <v>2.9890526462560034</v>
      </c>
      <c r="AU40" s="157">
        <f t="shared" si="22"/>
        <v>3.0440906927318663</v>
      </c>
      <c r="AV40" s="157">
        <f t="shared" si="22"/>
        <v>2.8814276072156284</v>
      </c>
      <c r="AW40" s="157">
        <f t="shared" si="22"/>
        <v>2.9726921513406346</v>
      </c>
      <c r="AX40" s="157">
        <f t="shared" si="22"/>
        <v>3.0140319298084921</v>
      </c>
      <c r="AY40" s="157" t="str">
        <f t="shared" si="21"/>
        <v/>
      </c>
      <c r="AZ40" s="52" t="str">
        <f t="shared" si="18"/>
        <v/>
      </c>
      <c r="BC40" s="105"/>
    </row>
    <row r="41" spans="1:55" ht="20.100000000000001" customHeight="1" thickBot="1" x14ac:dyDescent="0.3">
      <c r="A41" s="35" t="str">
        <f>A19</f>
        <v>jan-mar</v>
      </c>
      <c r="B41" s="167">
        <f>SUM(B29:B31)</f>
        <v>337442.86</v>
      </c>
      <c r="C41" s="168">
        <f t="shared" ref="C41:P41" si="23">SUM(C29:C31)</f>
        <v>332800.42999999988</v>
      </c>
      <c r="D41" s="168">
        <f t="shared" si="23"/>
        <v>434832.52999999991</v>
      </c>
      <c r="E41" s="168">
        <f t="shared" si="23"/>
        <v>397992.19999999995</v>
      </c>
      <c r="F41" s="168">
        <f t="shared" si="23"/>
        <v>320914.02999999997</v>
      </c>
      <c r="G41" s="168">
        <f t="shared" si="23"/>
        <v>319240.09999999998</v>
      </c>
      <c r="H41" s="168">
        <f t="shared" si="23"/>
        <v>375788.15999999986</v>
      </c>
      <c r="I41" s="168">
        <f t="shared" si="23"/>
        <v>329821.17</v>
      </c>
      <c r="J41" s="168">
        <f t="shared" si="23"/>
        <v>409296.98</v>
      </c>
      <c r="K41" s="168">
        <f t="shared" si="23"/>
        <v>362582.60999999987</v>
      </c>
      <c r="L41" s="168">
        <f t="shared" si="23"/>
        <v>323969.94999999995</v>
      </c>
      <c r="M41" s="168">
        <f t="shared" si="23"/>
        <v>371518.00999999989</v>
      </c>
      <c r="N41" s="168">
        <f t="shared" si="23"/>
        <v>343792.48999999976</v>
      </c>
      <c r="O41" s="168">
        <f t="shared" si="23"/>
        <v>345176.80999999982</v>
      </c>
      <c r="P41" s="169">
        <f t="shared" si="23"/>
        <v>334167.19000000006</v>
      </c>
      <c r="Q41" s="61">
        <f t="shared" si="19"/>
        <v>-3.1895595767281612E-2</v>
      </c>
      <c r="S41" s="109"/>
      <c r="T41" s="167">
        <f>SUM(T29:T31)</f>
        <v>82216.569999999963</v>
      </c>
      <c r="U41" s="168">
        <f t="shared" ref="U41:AH41" si="24">SUM(U29:U31)</f>
        <v>78766.856</v>
      </c>
      <c r="V41" s="168">
        <f t="shared" si="24"/>
        <v>86315.356999999989</v>
      </c>
      <c r="W41" s="168">
        <f t="shared" si="24"/>
        <v>84446.709999999992</v>
      </c>
      <c r="X41" s="168">
        <f t="shared" si="24"/>
        <v>88812.746000000028</v>
      </c>
      <c r="Y41" s="168">
        <f t="shared" si="24"/>
        <v>88470.203999999969</v>
      </c>
      <c r="Z41" s="168">
        <f t="shared" si="24"/>
        <v>91011.791000000027</v>
      </c>
      <c r="AA41" s="168">
        <f t="shared" si="24"/>
        <v>89366.013999999952</v>
      </c>
      <c r="AB41" s="168">
        <f t="shared" si="24"/>
        <v>99643.168000000005</v>
      </c>
      <c r="AC41" s="168">
        <f t="shared" si="24"/>
        <v>99340.117999999988</v>
      </c>
      <c r="AD41" s="168">
        <f t="shared" si="24"/>
        <v>86053.720000000016</v>
      </c>
      <c r="AE41" s="168">
        <f t="shared" si="24"/>
        <v>101509.05600000001</v>
      </c>
      <c r="AF41" s="168">
        <f t="shared" si="24"/>
        <v>96896.077000000048</v>
      </c>
      <c r="AG41" s="168">
        <f t="shared" si="24"/>
        <v>95340.730000000054</v>
      </c>
      <c r="AH41" s="169">
        <f t="shared" si="24"/>
        <v>96218.76800000004</v>
      </c>
      <c r="AI41" s="57">
        <f t="shared" si="20"/>
        <v>9.2094742719086107E-3</v>
      </c>
      <c r="AK41" s="199">
        <f t="shared" si="17"/>
        <v>2.4364590200545351</v>
      </c>
      <c r="AL41" s="173">
        <f t="shared" si="17"/>
        <v>2.3667894900255999</v>
      </c>
      <c r="AM41" s="173">
        <f t="shared" si="22"/>
        <v>1.9850252923809542</v>
      </c>
      <c r="AN41" s="173">
        <f t="shared" si="22"/>
        <v>2.1218182165379122</v>
      </c>
      <c r="AO41" s="173">
        <f t="shared" si="22"/>
        <v>2.7674934000236773</v>
      </c>
      <c r="AP41" s="173">
        <f t="shared" si="22"/>
        <v>2.7712747865947911</v>
      </c>
      <c r="AQ41" s="173">
        <f t="shared" si="22"/>
        <v>2.4218908599994227</v>
      </c>
      <c r="AR41" s="173">
        <f t="shared" si="22"/>
        <v>2.7095293488892769</v>
      </c>
      <c r="AS41" s="173">
        <f t="shared" si="22"/>
        <v>2.4344955587016552</v>
      </c>
      <c r="AT41" s="173">
        <f t="shared" si="22"/>
        <v>2.7397926778672597</v>
      </c>
      <c r="AU41" s="173">
        <f t="shared" si="22"/>
        <v>2.6562253690504329</v>
      </c>
      <c r="AV41" s="173">
        <f t="shared" si="22"/>
        <v>2.7322782009948869</v>
      </c>
      <c r="AW41" s="173">
        <f t="shared" si="22"/>
        <v>2.8184465867768118</v>
      </c>
      <c r="AX41" s="173">
        <f t="shared" si="22"/>
        <v>2.7620838723203942</v>
      </c>
      <c r="AY41" s="305">
        <f>IF(AH41="","",(AH41/P41)*10)</f>
        <v>2.8793601191068463</v>
      </c>
      <c r="AZ41" s="61">
        <f t="shared" si="18"/>
        <v>4.2459335852075231E-2</v>
      </c>
      <c r="BC41" s="105"/>
    </row>
    <row r="42" spans="1:55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O42" si="25">SUM(E29:E31)</f>
        <v>397992.19999999995</v>
      </c>
      <c r="F42" s="154">
        <f t="shared" si="25"/>
        <v>320914.02999999997</v>
      </c>
      <c r="G42" s="154">
        <f t="shared" si="25"/>
        <v>319240.09999999998</v>
      </c>
      <c r="H42" s="154">
        <f t="shared" si="25"/>
        <v>375788.15999999986</v>
      </c>
      <c r="I42" s="154">
        <f t="shared" si="25"/>
        <v>329821.17</v>
      </c>
      <c r="J42" s="154">
        <f t="shared" si="25"/>
        <v>409296.98</v>
      </c>
      <c r="K42" s="154">
        <f t="shared" si="25"/>
        <v>362582.60999999987</v>
      </c>
      <c r="L42" s="154">
        <f t="shared" si="25"/>
        <v>323969.94999999995</v>
      </c>
      <c r="M42" s="154">
        <f t="shared" si="25"/>
        <v>371518.00999999989</v>
      </c>
      <c r="N42" s="154">
        <f t="shared" si="25"/>
        <v>343792.48999999976</v>
      </c>
      <c r="O42" s="154">
        <f t="shared" si="25"/>
        <v>345176.80999999982</v>
      </c>
      <c r="P42" s="154">
        <f>IF(P31="","",SUM(P29:P31))</f>
        <v>334167.19000000006</v>
      </c>
      <c r="Q42" s="61">
        <f t="shared" si="19"/>
        <v>-3.1895595767281612E-2</v>
      </c>
      <c r="S42" s="108" t="s">
        <v>85</v>
      </c>
      <c r="T42" s="19">
        <f>SUM(T29:T31)</f>
        <v>82216.569999999963</v>
      </c>
      <c r="U42" s="154">
        <f>SUM(U29:U31)</f>
        <v>78766.856</v>
      </c>
      <c r="V42" s="154">
        <f>SUM(V29:V31)</f>
        <v>86315.356999999989</v>
      </c>
      <c r="W42" s="154">
        <f t="shared" ref="W42:AG42" si="26">SUM(W29:W31)</f>
        <v>84446.709999999992</v>
      </c>
      <c r="X42" s="154">
        <f t="shared" si="26"/>
        <v>88812.746000000028</v>
      </c>
      <c r="Y42" s="154">
        <f t="shared" si="26"/>
        <v>88470.203999999969</v>
      </c>
      <c r="Z42" s="154">
        <f t="shared" si="26"/>
        <v>91011.791000000027</v>
      </c>
      <c r="AA42" s="154">
        <f t="shared" si="26"/>
        <v>89366.013999999952</v>
      </c>
      <c r="AB42" s="154">
        <f t="shared" si="26"/>
        <v>99643.168000000005</v>
      </c>
      <c r="AC42" s="154">
        <f t="shared" si="26"/>
        <v>99340.117999999988</v>
      </c>
      <c r="AD42" s="154">
        <f t="shared" si="26"/>
        <v>86053.720000000016</v>
      </c>
      <c r="AE42" s="154">
        <f t="shared" si="26"/>
        <v>101509.05600000001</v>
      </c>
      <c r="AF42" s="154">
        <f t="shared" si="26"/>
        <v>96896.077000000048</v>
      </c>
      <c r="AG42" s="154">
        <f t="shared" si="26"/>
        <v>95340.730000000054</v>
      </c>
      <c r="AH42" s="154">
        <f>IF(AH31="","",SUM(AH29:AH31))</f>
        <v>96218.76800000004</v>
      </c>
      <c r="AI42" s="52">
        <f t="shared" si="20"/>
        <v>9.2094742719086107E-3</v>
      </c>
      <c r="AK42" s="197">
        <f t="shared" si="17"/>
        <v>2.4364590200545351</v>
      </c>
      <c r="AL42" s="156">
        <f t="shared" si="17"/>
        <v>2.3667894900255999</v>
      </c>
      <c r="AM42" s="156">
        <f t="shared" si="17"/>
        <v>1.9850252923809542</v>
      </c>
      <c r="AN42" s="156">
        <f t="shared" si="17"/>
        <v>2.1218182165379122</v>
      </c>
      <c r="AO42" s="156">
        <f t="shared" si="17"/>
        <v>2.7674934000236773</v>
      </c>
      <c r="AP42" s="156">
        <f t="shared" si="17"/>
        <v>2.7712747865947911</v>
      </c>
      <c r="AQ42" s="156">
        <f t="shared" si="17"/>
        <v>2.4218908599994227</v>
      </c>
      <c r="AR42" s="156">
        <f t="shared" si="17"/>
        <v>2.7095293488892769</v>
      </c>
      <c r="AS42" s="156">
        <f t="shared" si="17"/>
        <v>2.4344955587016552</v>
      </c>
      <c r="AT42" s="156">
        <f t="shared" si="17"/>
        <v>2.7397926778672597</v>
      </c>
      <c r="AU42" s="156">
        <f t="shared" si="17"/>
        <v>2.6562253690504329</v>
      </c>
      <c r="AV42" s="156">
        <f t="shared" si="17"/>
        <v>2.7322782009948869</v>
      </c>
      <c r="AW42" s="156">
        <f t="shared" si="17"/>
        <v>2.8184465867768118</v>
      </c>
      <c r="AX42" s="156">
        <f t="shared" si="17"/>
        <v>2.7620838723203942</v>
      </c>
      <c r="AY42" s="303">
        <f>IF(AH42="","",(AH42/P42)*10)</f>
        <v>2.8793601191068463</v>
      </c>
      <c r="AZ42" s="61">
        <f t="shared" si="18"/>
        <v>4.2459335852075231E-2</v>
      </c>
      <c r="BC42" s="105"/>
    </row>
    <row r="43" spans="1:55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O43" si="27">SUM(E32:E34)</f>
        <v>452362.07000000007</v>
      </c>
      <c r="F43" s="154">
        <f t="shared" si="27"/>
        <v>346745.78999999992</v>
      </c>
      <c r="G43" s="154">
        <f t="shared" si="27"/>
        <v>356512.32999999996</v>
      </c>
      <c r="H43" s="154">
        <f t="shared" si="27"/>
        <v>427716.65999999992</v>
      </c>
      <c r="I43" s="154">
        <f t="shared" si="27"/>
        <v>426590.23</v>
      </c>
      <c r="J43" s="154">
        <f t="shared" si="27"/>
        <v>454858.03</v>
      </c>
      <c r="K43" s="154">
        <f t="shared" si="27"/>
        <v>390784.71999999991</v>
      </c>
      <c r="L43" s="154">
        <f t="shared" si="27"/>
        <v>348578.50999999989</v>
      </c>
      <c r="M43" s="154">
        <f t="shared" si="27"/>
        <v>402799.82999999984</v>
      </c>
      <c r="N43" s="154">
        <f t="shared" si="27"/>
        <v>382135.83999999968</v>
      </c>
      <c r="O43" s="154">
        <f t="shared" si="27"/>
        <v>370083.47000000009</v>
      </c>
      <c r="P43" s="154" t="str">
        <f>IF(P34="","",SUM(P32:P34))</f>
        <v/>
      </c>
      <c r="Q43" s="52" t="str">
        <f t="shared" si="19"/>
        <v/>
      </c>
      <c r="S43" s="109" t="s">
        <v>86</v>
      </c>
      <c r="T43" s="19">
        <f>SUM(T32:T34)</f>
        <v>86998.260999999969</v>
      </c>
      <c r="U43" s="154">
        <f>SUM(U32:U34)</f>
        <v>91054.148000000016</v>
      </c>
      <c r="V43" s="154">
        <f>SUM(V32:V34)</f>
        <v>86989.97</v>
      </c>
      <c r="W43" s="154">
        <f t="shared" ref="W43:AG43" si="28">SUM(W32:W34)</f>
        <v>94857.412999999986</v>
      </c>
      <c r="X43" s="154">
        <f t="shared" si="28"/>
        <v>91989.164000000033</v>
      </c>
      <c r="Y43" s="154">
        <f t="shared" si="28"/>
        <v>97881.056000000011</v>
      </c>
      <c r="Z43" s="154">
        <f t="shared" si="28"/>
        <v>97771.116999999969</v>
      </c>
      <c r="AA43" s="154">
        <f t="shared" si="28"/>
        <v>103996.73799999995</v>
      </c>
      <c r="AB43" s="154">
        <f t="shared" si="28"/>
        <v>107258.03199999998</v>
      </c>
      <c r="AC43" s="154">
        <f t="shared" si="28"/>
        <v>100592.079</v>
      </c>
      <c r="AD43" s="154">
        <f t="shared" si="28"/>
        <v>90380.885999999999</v>
      </c>
      <c r="AE43" s="154">
        <f t="shared" si="28"/>
        <v>108425.69100000005</v>
      </c>
      <c r="AF43" s="154">
        <f t="shared" si="28"/>
        <v>101593.97400000006</v>
      </c>
      <c r="AG43" s="154">
        <f t="shared" si="28"/>
        <v>99725.883000000031</v>
      </c>
      <c r="AH43" s="154" t="str">
        <f>IF(AH34="","",SUM(AH32:AH34))</f>
        <v/>
      </c>
      <c r="AI43" s="52" t="str">
        <f t="shared" si="20"/>
        <v/>
      </c>
      <c r="AK43" s="198">
        <f t="shared" si="17"/>
        <v>2.2750732862824821</v>
      </c>
      <c r="AL43" s="157">
        <f t="shared" si="17"/>
        <v>1.9521934010893327</v>
      </c>
      <c r="AM43" s="157">
        <f t="shared" si="17"/>
        <v>2.0898434558003469</v>
      </c>
      <c r="AN43" s="157">
        <f t="shared" si="17"/>
        <v>2.0969356029341712</v>
      </c>
      <c r="AO43" s="157">
        <f t="shared" si="17"/>
        <v>2.6529280715996597</v>
      </c>
      <c r="AP43" s="157">
        <f t="shared" si="17"/>
        <v>2.7455167118623924</v>
      </c>
      <c r="AQ43" s="157">
        <f t="shared" si="17"/>
        <v>2.2858851698692302</v>
      </c>
      <c r="AR43" s="157">
        <f t="shared" si="17"/>
        <v>2.4378602857360319</v>
      </c>
      <c r="AS43" s="157">
        <f t="shared" si="17"/>
        <v>2.3580551496474618</v>
      </c>
      <c r="AT43" s="157">
        <f t="shared" si="17"/>
        <v>2.5741047142273121</v>
      </c>
      <c r="AU43" s="157">
        <f t="shared" si="17"/>
        <v>2.5928415954270969</v>
      </c>
      <c r="AV43" s="157">
        <f t="shared" si="17"/>
        <v>2.6918008133220934</v>
      </c>
      <c r="AW43" s="157">
        <f t="shared" si="17"/>
        <v>2.6585827176011585</v>
      </c>
      <c r="AX43" s="157">
        <f t="shared" si="17"/>
        <v>2.6946862284878597</v>
      </c>
      <c r="AY43" s="303" t="str">
        <f t="shared" ref="AY43:AY45" si="29">IF(AH43="","",(AH43/P43)*10)</f>
        <v/>
      </c>
      <c r="AZ43" s="52" t="str">
        <f>IF(AY43="","",(AY43-AX43)/AX43)</f>
        <v/>
      </c>
      <c r="BC43" s="105"/>
    </row>
    <row r="44" spans="1:55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O44" si="30">SUM(E35:E37)</f>
        <v>380039.47999999986</v>
      </c>
      <c r="F44" s="154">
        <f t="shared" si="30"/>
        <v>326934.71000000002</v>
      </c>
      <c r="G44" s="154">
        <f t="shared" si="30"/>
        <v>312275.05999999988</v>
      </c>
      <c r="H44" s="154">
        <f t="shared" si="30"/>
        <v>397927.66000000009</v>
      </c>
      <c r="I44" s="154">
        <f t="shared" si="30"/>
        <v>401306.53999999992</v>
      </c>
      <c r="J44" s="154">
        <f t="shared" si="30"/>
        <v>370175.25</v>
      </c>
      <c r="K44" s="154">
        <f t="shared" si="30"/>
        <v>378308.29999999981</v>
      </c>
      <c r="L44" s="154">
        <f t="shared" si="30"/>
        <v>363918.54</v>
      </c>
      <c r="M44" s="154">
        <f t="shared" si="30"/>
        <v>337143.84999999986</v>
      </c>
      <c r="N44" s="154">
        <f t="shared" si="30"/>
        <v>356836.42999999993</v>
      </c>
      <c r="O44" s="154">
        <f t="shared" si="30"/>
        <v>333628.24999999983</v>
      </c>
      <c r="P44" s="154"/>
      <c r="Q44" s="52" t="str">
        <f t="shared" si="19"/>
        <v/>
      </c>
      <c r="S44" s="109" t="s">
        <v>87</v>
      </c>
      <c r="T44" s="19">
        <f>SUM(T35:T37)</f>
        <v>91499.962999999989</v>
      </c>
      <c r="U44" s="154">
        <f>SUM(U35:U37)</f>
        <v>94301.094000000012</v>
      </c>
      <c r="V44" s="154">
        <f>SUM(V35:V37)</f>
        <v>95143.493000000002</v>
      </c>
      <c r="W44" s="154">
        <f t="shared" ref="W44:AG44" si="31">SUM(W35:W37)</f>
        <v>95010.713999999993</v>
      </c>
      <c r="X44" s="154">
        <f t="shared" si="31"/>
        <v>96933.330000000016</v>
      </c>
      <c r="Y44" s="154">
        <f t="shared" si="31"/>
        <v>97029.099999999919</v>
      </c>
      <c r="Z44" s="154">
        <f t="shared" si="31"/>
        <v>103464.25199999993</v>
      </c>
      <c r="AA44" s="154">
        <f t="shared" si="31"/>
        <v>101256.62400000007</v>
      </c>
      <c r="AB44" s="154">
        <f t="shared" si="31"/>
        <v>103099.24100000001</v>
      </c>
      <c r="AC44" s="154">
        <f t="shared" si="31"/>
        <v>114633.18400000001</v>
      </c>
      <c r="AD44" s="154">
        <f t="shared" si="31"/>
        <v>101186.17999999993</v>
      </c>
      <c r="AE44" s="154">
        <f t="shared" si="31"/>
        <v>99045.043999999994</v>
      </c>
      <c r="AF44" s="154">
        <f t="shared" si="31"/>
        <v>99499.376000000018</v>
      </c>
      <c r="AG44" s="154">
        <f t="shared" si="31"/>
        <v>94903.667999999947</v>
      </c>
      <c r="AH44" s="154"/>
      <c r="AI44" s="52" t="str">
        <f t="shared" si="20"/>
        <v/>
      </c>
      <c r="AK44" s="198">
        <f t="shared" si="17"/>
        <v>2.613554504687233</v>
      </c>
      <c r="AL44" s="157">
        <f t="shared" si="17"/>
        <v>2.3424497621770386</v>
      </c>
      <c r="AM44" s="157">
        <f t="shared" si="17"/>
        <v>2.1934914163029777</v>
      </c>
      <c r="AN44" s="157">
        <f t="shared" si="17"/>
        <v>2.5000222082189993</v>
      </c>
      <c r="AO44" s="157">
        <f t="shared" si="17"/>
        <v>2.9649140037776966</v>
      </c>
      <c r="AP44" s="157">
        <f t="shared" si="17"/>
        <v>3.1071677642140223</v>
      </c>
      <c r="AQ44" s="157">
        <f t="shared" si="17"/>
        <v>2.6000769084511473</v>
      </c>
      <c r="AR44" s="157">
        <f t="shared" si="17"/>
        <v>2.5231740305054604</v>
      </c>
      <c r="AS44" s="157">
        <f t="shared" si="17"/>
        <v>2.7851467919586739</v>
      </c>
      <c r="AT44" s="157">
        <f t="shared" si="17"/>
        <v>3.0301524973150222</v>
      </c>
      <c r="AU44" s="157">
        <f t="shared" si="17"/>
        <v>2.780462352921067</v>
      </c>
      <c r="AV44" s="157">
        <f t="shared" si="17"/>
        <v>2.9377680773355359</v>
      </c>
      <c r="AW44" s="157">
        <f t="shared" si="17"/>
        <v>2.7883749425472066</v>
      </c>
      <c r="AX44" s="157">
        <f t="shared" si="17"/>
        <v>2.8445932860901317</v>
      </c>
      <c r="AY44" s="303" t="str">
        <f t="shared" si="29"/>
        <v/>
      </c>
      <c r="AZ44" s="52" t="str">
        <f>IF(AY44="","",(AY44-AX44)/AX44)</f>
        <v/>
      </c>
      <c r="BC44" s="105"/>
    </row>
    <row r="45" spans="1:55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O45" si="32">IF(E40="","",SUM(E38:E40))</f>
        <v>407657.96999999974</v>
      </c>
      <c r="F45" s="155">
        <f t="shared" si="32"/>
        <v>389896.20999999979</v>
      </c>
      <c r="G45" s="155">
        <f t="shared" si="32"/>
        <v>414494.53</v>
      </c>
      <c r="H45" s="155">
        <f t="shared" si="32"/>
        <v>445352.96000000014</v>
      </c>
      <c r="I45" s="155">
        <f t="shared" si="32"/>
        <v>520911.64999999973</v>
      </c>
      <c r="J45" s="155">
        <f t="shared" si="32"/>
        <v>447178.6</v>
      </c>
      <c r="K45" s="155">
        <f t="shared" si="32"/>
        <v>436294.14999999967</v>
      </c>
      <c r="L45" s="155">
        <f t="shared" si="32"/>
        <v>375280.25999999972</v>
      </c>
      <c r="M45" s="155">
        <f t="shared" si="32"/>
        <v>397265.69</v>
      </c>
      <c r="N45" s="155">
        <f t="shared" si="32"/>
        <v>385842.90000000014</v>
      </c>
      <c r="O45" s="155">
        <f t="shared" si="32"/>
        <v>363850.68999999983</v>
      </c>
      <c r="P45" s="155"/>
      <c r="Q45" s="55" t="str">
        <f t="shared" si="19"/>
        <v/>
      </c>
      <c r="S45" s="110" t="s">
        <v>88</v>
      </c>
      <c r="T45" s="21">
        <f>SUM(T38:T40)</f>
        <v>125441.85800000001</v>
      </c>
      <c r="U45" s="155">
        <f>SUM(U38:U40)</f>
        <v>126865.47399999999</v>
      </c>
      <c r="V45" s="155">
        <f>IF(V40="","",SUM(V38:V40))</f>
        <v>137614.27400000003</v>
      </c>
      <c r="W45" s="155">
        <f t="shared" ref="W45:AG45" si="33">IF(W40="","",SUM(W38:W40))</f>
        <v>133283.21699999986</v>
      </c>
      <c r="X45" s="155">
        <f t="shared" si="33"/>
        <v>129217.92900000005</v>
      </c>
      <c r="Y45" s="155">
        <f t="shared" si="33"/>
        <v>138507.0309999999</v>
      </c>
      <c r="Z45" s="155">
        <f t="shared" si="33"/>
        <v>139017.64100000003</v>
      </c>
      <c r="AA45" s="155">
        <f t="shared" si="33"/>
        <v>147745.076</v>
      </c>
      <c r="AB45" s="155">
        <f t="shared" si="33"/>
        <v>144201.65400000001</v>
      </c>
      <c r="AC45" s="155">
        <f t="shared" si="33"/>
        <v>140364.57099999997</v>
      </c>
      <c r="AD45" s="155">
        <f t="shared" si="33"/>
        <v>116333.356</v>
      </c>
      <c r="AE45" s="155">
        <f t="shared" si="33"/>
        <v>120666.09900000007</v>
      </c>
      <c r="AF45" s="155">
        <f t="shared" si="33"/>
        <v>120177.06300000002</v>
      </c>
      <c r="AG45" s="155">
        <f t="shared" si="33"/>
        <v>117536.24299999993</v>
      </c>
      <c r="AH45" s="155"/>
      <c r="AI45" s="55" t="str">
        <f t="shared" si="20"/>
        <v/>
      </c>
      <c r="AK45" s="200">
        <f t="shared" ref="AK45:AL45" si="34">(T45/B45)*10</f>
        <v>2.9376034082439215</v>
      </c>
      <c r="AL45" s="158">
        <f t="shared" si="34"/>
        <v>2.642822586054681</v>
      </c>
      <c r="AM45" s="158">
        <f t="shared" ref="AM45:AX45" si="35">IF(V40="","",(V45/D45)*10)</f>
        <v>2.3651800960558829</v>
      </c>
      <c r="AN45" s="158">
        <f t="shared" si="35"/>
        <v>3.2694863539648189</v>
      </c>
      <c r="AO45" s="158">
        <f t="shared" si="35"/>
        <v>3.3141622228130947</v>
      </c>
      <c r="AP45" s="158">
        <f t="shared" si="35"/>
        <v>3.3415888745262787</v>
      </c>
      <c r="AQ45" s="158">
        <f t="shared" si="35"/>
        <v>3.1215160442629593</v>
      </c>
      <c r="AR45" s="158">
        <f t="shared" si="35"/>
        <v>2.8362789736032989</v>
      </c>
      <c r="AS45" s="158">
        <f t="shared" si="35"/>
        <v>3.2246993483140747</v>
      </c>
      <c r="AT45" s="158">
        <f t="shared" si="35"/>
        <v>3.2172003910664415</v>
      </c>
      <c r="AU45" s="158">
        <f t="shared" si="35"/>
        <v>3.0999060808580792</v>
      </c>
      <c r="AV45" s="158">
        <f t="shared" si="35"/>
        <v>3.0374155643795984</v>
      </c>
      <c r="AW45" s="158">
        <f t="shared" si="35"/>
        <v>3.1146630662375796</v>
      </c>
      <c r="AX45" s="158">
        <f t="shared" si="35"/>
        <v>3.2303427265728146</v>
      </c>
      <c r="AY45" s="304" t="str">
        <f t="shared" si="29"/>
        <v/>
      </c>
      <c r="AZ45" s="55" t="str">
        <f>IF(AY45="","",(AY45-AX45)/AX45)</f>
        <v/>
      </c>
      <c r="BC45" s="105"/>
    </row>
    <row r="46" spans="1:55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BC46" s="105"/>
    </row>
    <row r="47" spans="1:55" ht="15.75" thickBot="1" x14ac:dyDescent="0.3">
      <c r="Q47" s="107" t="s">
        <v>1</v>
      </c>
      <c r="AI47" s="289">
        <v>1000</v>
      </c>
      <c r="AZ47" s="289" t="s">
        <v>47</v>
      </c>
      <c r="BC47" s="105"/>
    </row>
    <row r="48" spans="1:55" ht="20.100000000000001" customHeight="1" x14ac:dyDescent="0.25">
      <c r="A48" s="338" t="s">
        <v>15</v>
      </c>
      <c r="B48" s="340" t="s">
        <v>72</v>
      </c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5"/>
      <c r="Q48" s="336" t="s">
        <v>148</v>
      </c>
      <c r="S48" s="341" t="s">
        <v>3</v>
      </c>
      <c r="T48" s="333" t="s">
        <v>72</v>
      </c>
      <c r="U48" s="334"/>
      <c r="V48" s="334"/>
      <c r="W48" s="334"/>
      <c r="X48" s="334"/>
      <c r="Y48" s="334"/>
      <c r="Z48" s="334"/>
      <c r="AA48" s="334"/>
      <c r="AB48" s="334"/>
      <c r="AC48" s="334"/>
      <c r="AD48" s="334"/>
      <c r="AE48" s="334"/>
      <c r="AF48" s="334"/>
      <c r="AG48" s="334"/>
      <c r="AH48" s="335"/>
      <c r="AI48" s="336" t="s">
        <v>148</v>
      </c>
      <c r="AK48" s="333" t="s">
        <v>72</v>
      </c>
      <c r="AL48" s="334"/>
      <c r="AM48" s="334"/>
      <c r="AN48" s="334"/>
      <c r="AO48" s="334"/>
      <c r="AP48" s="334"/>
      <c r="AQ48" s="334"/>
      <c r="AR48" s="334"/>
      <c r="AS48" s="334"/>
      <c r="AT48" s="334"/>
      <c r="AU48" s="334"/>
      <c r="AV48" s="334"/>
      <c r="AW48" s="334"/>
      <c r="AX48" s="334"/>
      <c r="AY48" s="335"/>
      <c r="AZ48" s="336" t="str">
        <f>AI48</f>
        <v>D       2024/2023</v>
      </c>
      <c r="BC48" s="105"/>
    </row>
    <row r="49" spans="1:55" ht="20.100000000000001" customHeight="1" thickBot="1" x14ac:dyDescent="0.3">
      <c r="A49" s="339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133">
        <v>2024</v>
      </c>
      <c r="Q49" s="337"/>
      <c r="S49" s="342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37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2017</v>
      </c>
      <c r="AR49" s="135">
        <v>2017</v>
      </c>
      <c r="AS49" s="135">
        <v>2018</v>
      </c>
      <c r="AT49" s="135">
        <v>2019</v>
      </c>
      <c r="AU49" s="135">
        <v>2020</v>
      </c>
      <c r="AV49" s="135">
        <v>2021</v>
      </c>
      <c r="AW49" s="135">
        <v>2022</v>
      </c>
      <c r="AX49" s="135">
        <v>2023</v>
      </c>
      <c r="AY49" s="133">
        <v>2024</v>
      </c>
      <c r="AZ49" s="337"/>
      <c r="BC49" s="105"/>
    </row>
    <row r="50" spans="1:55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0"/>
      <c r="Q50" s="292"/>
      <c r="S50" s="291"/>
      <c r="T50" s="293">
        <v>2010</v>
      </c>
      <c r="U50" s="293">
        <v>2011</v>
      </c>
      <c r="V50" s="293">
        <v>2012</v>
      </c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2"/>
      <c r="BC50" s="105"/>
    </row>
    <row r="51" spans="1:55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204">
        <v>136132.38999999993</v>
      </c>
      <c r="P51" s="112">
        <v>119107.66999999995</v>
      </c>
      <c r="Q51" s="61">
        <f>IF(P51="","",(P51-O51)/O51)</f>
        <v>-0.12506002428959032</v>
      </c>
      <c r="S51" s="109" t="s">
        <v>73</v>
      </c>
      <c r="T51" s="115">
        <v>14178.058999999999</v>
      </c>
      <c r="U51" s="153">
        <v>16344.844999999999</v>
      </c>
      <c r="V51" s="153">
        <v>18481.169000000002</v>
      </c>
      <c r="W51" s="153">
        <v>20000.632999999987</v>
      </c>
      <c r="X51" s="153">
        <v>18045.733999999989</v>
      </c>
      <c r="Y51" s="153">
        <v>19063.57499999999</v>
      </c>
      <c r="Z51" s="153">
        <v>17884.870999999992</v>
      </c>
      <c r="AA51" s="153">
        <v>22256.164000000001</v>
      </c>
      <c r="AB51" s="153">
        <v>22751.996999999999</v>
      </c>
      <c r="AC51" s="153">
        <v>25859.545000000013</v>
      </c>
      <c r="AD51" s="153">
        <v>35304.031000000017</v>
      </c>
      <c r="AE51" s="153">
        <v>29875.058000000012</v>
      </c>
      <c r="AF51" s="153">
        <v>35625.286000000015</v>
      </c>
      <c r="AG51" s="153">
        <v>34983.273000000016</v>
      </c>
      <c r="AH51" s="112">
        <v>35174.652999999984</v>
      </c>
      <c r="AI51" s="61">
        <f>(AH51-AG51)/AG51</f>
        <v>5.4706144848130191E-3</v>
      </c>
      <c r="AK51" s="197">
        <f t="shared" ref="AK51:AX66" si="36">(T51/B51)*10</f>
        <v>1.8403950095881081</v>
      </c>
      <c r="AL51" s="156">
        <f t="shared" si="36"/>
        <v>2.1615227579625658</v>
      </c>
      <c r="AM51" s="156">
        <f t="shared" si="36"/>
        <v>1.6233752122420044</v>
      </c>
      <c r="AN51" s="156">
        <f t="shared" si="36"/>
        <v>2.1365698136809841</v>
      </c>
      <c r="AO51" s="156">
        <f t="shared" si="36"/>
        <v>1.9118665881821473</v>
      </c>
      <c r="AP51" s="156">
        <f t="shared" si="36"/>
        <v>2.084887683249244</v>
      </c>
      <c r="AQ51" s="156">
        <f t="shared" si="36"/>
        <v>2.5496644283820684</v>
      </c>
      <c r="AR51" s="156">
        <f t="shared" si="36"/>
        <v>2.3022728777371348</v>
      </c>
      <c r="AS51" s="156">
        <f t="shared" si="36"/>
        <v>2.6245023255663726</v>
      </c>
      <c r="AT51" s="156">
        <f t="shared" si="36"/>
        <v>2.5168305052232003</v>
      </c>
      <c r="AU51" s="156">
        <f t="shared" si="36"/>
        <v>2.5770024051709339</v>
      </c>
      <c r="AV51" s="156">
        <f t="shared" si="36"/>
        <v>2.4558880613738214</v>
      </c>
      <c r="AW51" s="156">
        <f t="shared" si="36"/>
        <v>2.7736362714125979</v>
      </c>
      <c r="AX51" s="156">
        <f t="shared" si="36"/>
        <v>2.5697979004115061</v>
      </c>
      <c r="AY51" s="156">
        <f>(AH51/P51)*10</f>
        <v>2.9531811847213527</v>
      </c>
      <c r="AZ51" s="61">
        <f t="shared" ref="AZ51:AZ67" si="37">IF(AY51="","",(AY51-AX51)/AX51)</f>
        <v>0.14918810706805183</v>
      </c>
      <c r="BC51" s="105"/>
    </row>
    <row r="52" spans="1:55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202">
        <v>127037.36999999995</v>
      </c>
      <c r="P52" s="119">
        <v>143777.71999999986</v>
      </c>
      <c r="Q52" s="52">
        <f t="shared" ref="Q52:Q67" si="38">IF(P52="","",(P52-O52)/O52)</f>
        <v>0.13177500447309254</v>
      </c>
      <c r="S52" s="109" t="s">
        <v>74</v>
      </c>
      <c r="T52" s="117">
        <v>14439.179</v>
      </c>
      <c r="U52" s="154">
        <v>17444.693999999992</v>
      </c>
      <c r="V52" s="154">
        <v>20090.994000000017</v>
      </c>
      <c r="W52" s="154">
        <v>22514.599000000009</v>
      </c>
      <c r="X52" s="154">
        <v>22065.344000000008</v>
      </c>
      <c r="Y52" s="154">
        <v>19101.218999999997</v>
      </c>
      <c r="Z52" s="154">
        <v>19254.929999999989</v>
      </c>
      <c r="AA52" s="154">
        <v>22517.317999999988</v>
      </c>
      <c r="AB52" s="154">
        <v>25713.953000000001</v>
      </c>
      <c r="AC52" s="154">
        <v>28323.108</v>
      </c>
      <c r="AD52" s="154">
        <v>28077.08600000001</v>
      </c>
      <c r="AE52" s="154">
        <v>31587.514000000025</v>
      </c>
      <c r="AF52" s="154">
        <v>37504.744000000028</v>
      </c>
      <c r="AG52" s="154">
        <v>37715.522000000034</v>
      </c>
      <c r="AH52" s="119">
        <v>39494.676000000007</v>
      </c>
      <c r="AI52" s="52">
        <f>IF(AH52="","",(AH52-AG52)/AG52)</f>
        <v>4.7172991533829797E-2</v>
      </c>
      <c r="AK52" s="198">
        <f t="shared" si="36"/>
        <v>1.9828769390109828</v>
      </c>
      <c r="AL52" s="157">
        <f t="shared" si="36"/>
        <v>1.9988227993313985</v>
      </c>
      <c r="AM52" s="157">
        <f t="shared" si="36"/>
        <v>1.9749874173279136</v>
      </c>
      <c r="AN52" s="157">
        <f t="shared" si="36"/>
        <v>2.0345965286625685</v>
      </c>
      <c r="AO52" s="157">
        <f t="shared" si="36"/>
        <v>2.0060953800975545</v>
      </c>
      <c r="AP52" s="157">
        <f t="shared" si="36"/>
        <v>2.0568406639230217</v>
      </c>
      <c r="AQ52" s="157">
        <f t="shared" si="36"/>
        <v>2.6533769046368283</v>
      </c>
      <c r="AR52" s="157">
        <f t="shared" si="36"/>
        <v>2.647838667682183</v>
      </c>
      <c r="AS52" s="157">
        <f t="shared" si="36"/>
        <v>2.631341738074287</v>
      </c>
      <c r="AT52" s="157">
        <f t="shared" si="36"/>
        <v>2.536018842558001</v>
      </c>
      <c r="AU52" s="157">
        <f t="shared" si="36"/>
        <v>2.4832292547690611</v>
      </c>
      <c r="AV52" s="157">
        <f t="shared" si="36"/>
        <v>2.5417049850064632</v>
      </c>
      <c r="AW52" s="157">
        <f t="shared" si="36"/>
        <v>2.7055411202134874</v>
      </c>
      <c r="AX52" s="157">
        <f t="shared" si="36"/>
        <v>2.9688525510249502</v>
      </c>
      <c r="AY52" s="157">
        <f>IF(AH52="","",(AH52/P52)*10)</f>
        <v>2.7469260188574451</v>
      </c>
      <c r="AZ52" s="52">
        <f t="shared" si="37"/>
        <v>-7.4751618126298769E-2</v>
      </c>
      <c r="BC52" s="105"/>
    </row>
    <row r="53" spans="1:55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144711.77000000008</v>
      </c>
      <c r="O53" s="202">
        <v>150571.64000000007</v>
      </c>
      <c r="P53" s="119">
        <v>145627.93000000025</v>
      </c>
      <c r="Q53" s="52">
        <f t="shared" si="38"/>
        <v>-3.2832942511616496E-2</v>
      </c>
      <c r="S53" s="109" t="s">
        <v>75</v>
      </c>
      <c r="T53" s="117">
        <v>16992.152000000002</v>
      </c>
      <c r="U53" s="154">
        <v>19273.382000000009</v>
      </c>
      <c r="V53" s="154">
        <v>22749.488000000016</v>
      </c>
      <c r="W53" s="154">
        <v>20836.083999999995</v>
      </c>
      <c r="X53" s="154">
        <v>21337.534000000003</v>
      </c>
      <c r="Y53" s="154">
        <v>27425.90399999998</v>
      </c>
      <c r="Z53" s="154">
        <v>21464.642000000003</v>
      </c>
      <c r="AA53" s="154">
        <v>29322.409999999974</v>
      </c>
      <c r="AB53" s="154">
        <v>27877.649000000001</v>
      </c>
      <c r="AC53" s="154">
        <v>26138.823000000029</v>
      </c>
      <c r="AD53" s="154">
        <v>35987.321000000011</v>
      </c>
      <c r="AE53" s="154">
        <v>45543.809999999983</v>
      </c>
      <c r="AF53" s="154">
        <v>41236.967000000041</v>
      </c>
      <c r="AG53" s="154">
        <v>43915.523000000045</v>
      </c>
      <c r="AH53" s="119">
        <v>41094.891000000032</v>
      </c>
      <c r="AI53" s="52">
        <f t="shared" ref="AI53:AI67" si="39">IF(AH53="","",(AH53-AG53)/AG53)</f>
        <v>-6.4228587235543325E-2</v>
      </c>
      <c r="AK53" s="198">
        <f t="shared" si="36"/>
        <v>2.0077226683000542</v>
      </c>
      <c r="AL53" s="157">
        <f t="shared" si="36"/>
        <v>1.8315235126543004</v>
      </c>
      <c r="AM53" s="157">
        <f t="shared" si="36"/>
        <v>1.8119557041330736</v>
      </c>
      <c r="AN53" s="157">
        <f t="shared" si="36"/>
        <v>2.0167206334389824</v>
      </c>
      <c r="AO53" s="157">
        <f t="shared" si="36"/>
        <v>1.9826132412987234</v>
      </c>
      <c r="AP53" s="157">
        <f t="shared" si="36"/>
        <v>2.113228319300315</v>
      </c>
      <c r="AQ53" s="157">
        <f t="shared" si="36"/>
        <v>2.602660007755369</v>
      </c>
      <c r="AR53" s="157">
        <f t="shared" si="36"/>
        <v>2.6739934021991134</v>
      </c>
      <c r="AS53" s="157">
        <f t="shared" si="36"/>
        <v>2.617554001228326</v>
      </c>
      <c r="AT53" s="157">
        <f t="shared" si="36"/>
        <v>2.609925131515602</v>
      </c>
      <c r="AU53" s="157">
        <f t="shared" si="36"/>
        <v>2.6161012043466729</v>
      </c>
      <c r="AV53" s="157">
        <f t="shared" si="36"/>
        <v>2.8377757985763976</v>
      </c>
      <c r="AW53" s="157">
        <f t="shared" si="36"/>
        <v>2.8495931602522742</v>
      </c>
      <c r="AX53" s="157">
        <f t="shared" si="36"/>
        <v>2.9165866161781877</v>
      </c>
      <c r="AY53" s="157">
        <f t="shared" ref="AY53:AY63" si="40">IF(AH53="","",(AH53/P53)*10)</f>
        <v>2.8219099866351161</v>
      </c>
      <c r="AZ53" s="52">
        <f t="shared" si="37"/>
        <v>-3.2461449633590246E-2</v>
      </c>
      <c r="BC53" s="105"/>
    </row>
    <row r="54" spans="1:55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202">
        <v>125294.90999999999</v>
      </c>
      <c r="P54" s="119"/>
      <c r="Q54" s="52" t="str">
        <f t="shared" si="38"/>
        <v/>
      </c>
      <c r="S54" s="109" t="s">
        <v>76</v>
      </c>
      <c r="T54" s="117">
        <v>16453.240000000009</v>
      </c>
      <c r="U54" s="154">
        <v>17348.706999999995</v>
      </c>
      <c r="V54" s="154">
        <v>21481.076000000001</v>
      </c>
      <c r="W54" s="154">
        <v>23047.187999999995</v>
      </c>
      <c r="X54" s="154">
        <v>22346.683000000005</v>
      </c>
      <c r="Y54" s="154">
        <v>26898.605999999982</v>
      </c>
      <c r="Z54" s="154">
        <v>21576.277000000009</v>
      </c>
      <c r="AA54" s="154">
        <v>21389.478000000017</v>
      </c>
      <c r="AB54" s="154">
        <v>27604.588</v>
      </c>
      <c r="AC54" s="154">
        <v>27317.737999999994</v>
      </c>
      <c r="AD54" s="154">
        <v>32348.051999999996</v>
      </c>
      <c r="AE54" s="154">
        <v>41453.064999999973</v>
      </c>
      <c r="AF54" s="154">
        <v>37368.31299999998</v>
      </c>
      <c r="AG54" s="154">
        <v>37534.006999999983</v>
      </c>
      <c r="AH54" s="119"/>
      <c r="AI54" s="52" t="str">
        <f t="shared" si="39"/>
        <v/>
      </c>
      <c r="AK54" s="198">
        <f t="shared" si="36"/>
        <v>1.9069227134443323</v>
      </c>
      <c r="AL54" s="157">
        <f t="shared" si="36"/>
        <v>1.915464103514757</v>
      </c>
      <c r="AM54" s="157">
        <f t="shared" si="36"/>
        <v>1.8761332001822941</v>
      </c>
      <c r="AN54" s="157">
        <f t="shared" si="36"/>
        <v>1.8126793237794652</v>
      </c>
      <c r="AO54" s="157">
        <f t="shared" si="36"/>
        <v>2.2034024597762674</v>
      </c>
      <c r="AP54" s="157">
        <f t="shared" si="36"/>
        <v>1.9447659298682476</v>
      </c>
      <c r="AQ54" s="157">
        <f t="shared" si="36"/>
        <v>2.43607496637682</v>
      </c>
      <c r="AR54" s="157">
        <f t="shared" si="36"/>
        <v>2.3737374992869791</v>
      </c>
      <c r="AS54" s="157">
        <f t="shared" si="36"/>
        <v>2.3781815706915439</v>
      </c>
      <c r="AT54" s="157">
        <f t="shared" si="36"/>
        <v>2.4789600355286541</v>
      </c>
      <c r="AU54" s="157">
        <f t="shared" si="36"/>
        <v>2.7486232264577093</v>
      </c>
      <c r="AV54" s="157">
        <f t="shared" si="36"/>
        <v>2.7144993314116017</v>
      </c>
      <c r="AW54" s="157">
        <f t="shared" si="36"/>
        <v>2.8724249818937571</v>
      </c>
      <c r="AX54" s="157">
        <f t="shared" si="36"/>
        <v>2.9956529758471424</v>
      </c>
      <c r="AY54" s="157" t="str">
        <f t="shared" si="40"/>
        <v/>
      </c>
      <c r="AZ54" s="52" t="str">
        <f t="shared" si="37"/>
        <v/>
      </c>
      <c r="BC54" s="105"/>
    </row>
    <row r="55" spans="1:55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202">
        <v>152855.52999999997</v>
      </c>
      <c r="P55" s="119"/>
      <c r="Q55" s="52" t="str">
        <f t="shared" si="38"/>
        <v/>
      </c>
      <c r="S55" s="109" t="s">
        <v>77</v>
      </c>
      <c r="T55" s="117">
        <v>18200.404999999999</v>
      </c>
      <c r="U55" s="154">
        <v>20446.271000000008</v>
      </c>
      <c r="V55" s="154">
        <v>22726.202999999998</v>
      </c>
      <c r="W55" s="154">
        <v>24859.089999999986</v>
      </c>
      <c r="X55" s="154">
        <v>23995.31</v>
      </c>
      <c r="Y55" s="154">
        <v>23727.782000000003</v>
      </c>
      <c r="Z55" s="154">
        <v>22966.652000000002</v>
      </c>
      <c r="AA55" s="154">
        <v>30743.068000000036</v>
      </c>
      <c r="AB55" s="154">
        <v>29718.337</v>
      </c>
      <c r="AC55" s="154">
        <v>31960.788000000026</v>
      </c>
      <c r="AD55" s="154">
        <v>29316.248000000011</v>
      </c>
      <c r="AE55" s="154">
        <v>42035.093000000081</v>
      </c>
      <c r="AF55" s="154">
        <v>42292.586000000018</v>
      </c>
      <c r="AG55" s="154">
        <v>46204.419000000053</v>
      </c>
      <c r="AH55" s="119"/>
      <c r="AI55" s="52" t="str">
        <f t="shared" si="39"/>
        <v/>
      </c>
      <c r="AK55" s="198">
        <f t="shared" si="36"/>
        <v>1.7520340711061637</v>
      </c>
      <c r="AL55" s="157">
        <f t="shared" si="36"/>
        <v>1.7517428736684229</v>
      </c>
      <c r="AM55" s="157">
        <f t="shared" si="36"/>
        <v>1.726322321385233</v>
      </c>
      <c r="AN55" s="157">
        <f t="shared" si="36"/>
        <v>2.0015272066699175</v>
      </c>
      <c r="AO55" s="157">
        <f t="shared" si="36"/>
        <v>2.0864842867894087</v>
      </c>
      <c r="AP55" s="157">
        <f t="shared" si="36"/>
        <v>2.3291488172697856</v>
      </c>
      <c r="AQ55" s="157">
        <f t="shared" si="36"/>
        <v>2.331685483786639</v>
      </c>
      <c r="AR55" s="157">
        <f t="shared" si="36"/>
        <v>2.4456093561553693</v>
      </c>
      <c r="AS55" s="157">
        <f t="shared" si="36"/>
        <v>2.5166896261109475</v>
      </c>
      <c r="AT55" s="157">
        <f t="shared" si="36"/>
        <v>2.3149959655163963</v>
      </c>
      <c r="AU55" s="157">
        <f t="shared" si="36"/>
        <v>2.5229270215366979</v>
      </c>
      <c r="AV55" s="157">
        <f t="shared" si="36"/>
        <v>2.6525523763560646</v>
      </c>
      <c r="AW55" s="157">
        <f t="shared" si="36"/>
        <v>2.8703441202536228</v>
      </c>
      <c r="AX55" s="157">
        <f t="shared" si="36"/>
        <v>3.0227508942594401</v>
      </c>
      <c r="AY55" s="157" t="str">
        <f t="shared" si="40"/>
        <v/>
      </c>
      <c r="AZ55" s="52" t="str">
        <f t="shared" si="37"/>
        <v/>
      </c>
      <c r="BC55" s="105"/>
    </row>
    <row r="56" spans="1:55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202">
        <v>179980.49000000008</v>
      </c>
      <c r="P56" s="119"/>
      <c r="Q56" s="52" t="str">
        <f t="shared" si="38"/>
        <v/>
      </c>
      <c r="S56" s="109" t="s">
        <v>78</v>
      </c>
      <c r="T56" s="117">
        <v>17415.862000000005</v>
      </c>
      <c r="U56" s="154">
        <v>20004.232999999982</v>
      </c>
      <c r="V56" s="154">
        <v>23077.424999999992</v>
      </c>
      <c r="W56" s="154">
        <v>20396.612000000005</v>
      </c>
      <c r="X56" s="154">
        <v>22655.134000000016</v>
      </c>
      <c r="Y56" s="154">
        <v>25022.574999999983</v>
      </c>
      <c r="Z56" s="154">
        <v>20750.199000000015</v>
      </c>
      <c r="AA56" s="154">
        <v>28108.851999999995</v>
      </c>
      <c r="AB56" s="154">
        <v>27267.624</v>
      </c>
      <c r="AC56" s="154">
        <v>25611.110000000004</v>
      </c>
      <c r="AD56" s="154">
        <v>32107.317999999985</v>
      </c>
      <c r="AE56" s="154">
        <v>37813.970000000023</v>
      </c>
      <c r="AF56" s="154">
        <v>38238.688000000016</v>
      </c>
      <c r="AG56" s="154">
        <v>52448.969999999979</v>
      </c>
      <c r="AH56" s="119"/>
      <c r="AI56" s="52" t="str">
        <f t="shared" si="39"/>
        <v/>
      </c>
      <c r="AK56" s="198">
        <f t="shared" si="36"/>
        <v>2.1642824699311363</v>
      </c>
      <c r="AL56" s="157">
        <f t="shared" si="36"/>
        <v>1.6258312843389231</v>
      </c>
      <c r="AM56" s="157">
        <f t="shared" si="36"/>
        <v>1.8444156881700937</v>
      </c>
      <c r="AN56" s="157">
        <f t="shared" si="36"/>
        <v>2.2679253964330508</v>
      </c>
      <c r="AO56" s="157">
        <f t="shared" si="36"/>
        <v>1.9775145141985686</v>
      </c>
      <c r="AP56" s="157">
        <f t="shared" si="36"/>
        <v>2.2301042720461464</v>
      </c>
      <c r="AQ56" s="157">
        <f t="shared" si="36"/>
        <v>2.4649217088977964</v>
      </c>
      <c r="AR56" s="157">
        <f t="shared" si="36"/>
        <v>2.2994092133916011</v>
      </c>
      <c r="AS56" s="157">
        <f t="shared" si="36"/>
        <v>2.5374049995421668</v>
      </c>
      <c r="AT56" s="157">
        <f t="shared" si="36"/>
        <v>2.5635245583717103</v>
      </c>
      <c r="AU56" s="157">
        <f t="shared" si="36"/>
        <v>2.3079094660369694</v>
      </c>
      <c r="AV56" s="157">
        <f t="shared" si="36"/>
        <v>2.6287498593130412</v>
      </c>
      <c r="AW56" s="157">
        <f t="shared" si="36"/>
        <v>2.8590970820133683</v>
      </c>
      <c r="AX56" s="157">
        <f t="shared" si="36"/>
        <v>2.9141475278792695</v>
      </c>
      <c r="AY56" s="157" t="str">
        <f t="shared" si="40"/>
        <v/>
      </c>
      <c r="AZ56" s="52" t="str">
        <f t="shared" si="37"/>
        <v/>
      </c>
      <c r="BC56" s="105"/>
    </row>
    <row r="57" spans="1:55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202">
        <v>174520.21999999951</v>
      </c>
      <c r="P57" s="119"/>
      <c r="Q57" s="52" t="str">
        <f t="shared" si="38"/>
        <v/>
      </c>
      <c r="S57" s="109" t="s">
        <v>79</v>
      </c>
      <c r="T57" s="117">
        <v>21585.097000000031</v>
      </c>
      <c r="U57" s="154">
        <v>27388.943999999978</v>
      </c>
      <c r="V57" s="154">
        <v>30041.980000000014</v>
      </c>
      <c r="W57" s="154">
        <v>31158.237999999987</v>
      </c>
      <c r="X57" s="154">
        <v>32854.051000000014</v>
      </c>
      <c r="Y57" s="154">
        <v>32382.404999999973</v>
      </c>
      <c r="Z57" s="154">
        <v>26168.737000000016</v>
      </c>
      <c r="AA57" s="154">
        <v>29583.368000000006</v>
      </c>
      <c r="AB57" s="154">
        <v>33476.61</v>
      </c>
      <c r="AC57" s="154">
        <v>36683.536999999989</v>
      </c>
      <c r="AD57" s="154">
        <v>47305.887999999992</v>
      </c>
      <c r="AE57" s="154">
        <v>47700.946000000025</v>
      </c>
      <c r="AF57" s="154">
        <v>48307.429000000018</v>
      </c>
      <c r="AG57" s="154">
        <v>53463.06900000001</v>
      </c>
      <c r="AH57" s="119"/>
      <c r="AI57" s="52" t="str">
        <f t="shared" si="39"/>
        <v/>
      </c>
      <c r="AK57" s="198">
        <f t="shared" si="36"/>
        <v>1.78028436914874</v>
      </c>
      <c r="AL57" s="157">
        <f t="shared" si="36"/>
        <v>1.8490670998920886</v>
      </c>
      <c r="AM57" s="157">
        <f t="shared" si="36"/>
        <v>2.0713675613226452</v>
      </c>
      <c r="AN57" s="157">
        <f t="shared" si="36"/>
        <v>2.6398668876056313</v>
      </c>
      <c r="AO57" s="157">
        <f t="shared" si="36"/>
        <v>2.1564433770399614</v>
      </c>
      <c r="AP57" s="157">
        <f t="shared" si="36"/>
        <v>2.2613040218962874</v>
      </c>
      <c r="AQ57" s="157">
        <f t="shared" si="36"/>
        <v>2.3003462816760107</v>
      </c>
      <c r="AR57" s="157">
        <f t="shared" si="36"/>
        <v>2.695125703096739</v>
      </c>
      <c r="AS57" s="157">
        <f t="shared" si="36"/>
        <v>2.7967861439132284</v>
      </c>
      <c r="AT57" s="157">
        <f t="shared" si="36"/>
        <v>2.7346902490333531</v>
      </c>
      <c r="AU57" s="157">
        <f t="shared" si="36"/>
        <v>2.5669833050728972</v>
      </c>
      <c r="AV57" s="157">
        <f t="shared" si="36"/>
        <v>2.8743178526367079</v>
      </c>
      <c r="AW57" s="157">
        <f t="shared" si="36"/>
        <v>2.9092003555062247</v>
      </c>
      <c r="AX57" s="157">
        <f t="shared" si="36"/>
        <v>3.0634312173111038</v>
      </c>
      <c r="AY57" s="157" t="str">
        <f t="shared" si="40"/>
        <v/>
      </c>
      <c r="AZ57" s="52" t="str">
        <f t="shared" si="37"/>
        <v/>
      </c>
      <c r="BC57" s="105"/>
    </row>
    <row r="58" spans="1:55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202">
        <v>163667.36999999994</v>
      </c>
      <c r="P58" s="119"/>
      <c r="Q58" s="52" t="str">
        <f t="shared" si="38"/>
        <v/>
      </c>
      <c r="S58" s="109" t="s">
        <v>80</v>
      </c>
      <c r="T58" s="117">
        <v>17333.093000000012</v>
      </c>
      <c r="U58" s="154">
        <v>19429.269</v>
      </c>
      <c r="V58" s="154">
        <v>22173.393</v>
      </c>
      <c r="W58" s="154">
        <v>23485.576000000015</v>
      </c>
      <c r="X58" s="154">
        <v>20594.052000000025</v>
      </c>
      <c r="Y58" s="154">
        <v>21320.543000000012</v>
      </c>
      <c r="Z58" s="154">
        <v>22518.471000000009</v>
      </c>
      <c r="AA58" s="154">
        <v>23832.374000000018</v>
      </c>
      <c r="AB58" s="154">
        <v>25445.677</v>
      </c>
      <c r="AC58" s="154">
        <v>24566.240999999998</v>
      </c>
      <c r="AD58" s="154">
        <v>31984.679000000015</v>
      </c>
      <c r="AE58" s="154">
        <v>35298.485999999997</v>
      </c>
      <c r="AF58" s="154">
        <v>41256.031000000025</v>
      </c>
      <c r="AG58" s="154">
        <v>40571.075000000019</v>
      </c>
      <c r="AH58" s="119"/>
      <c r="AI58" s="52" t="str">
        <f t="shared" si="39"/>
        <v/>
      </c>
      <c r="AK58" s="198">
        <f t="shared" si="36"/>
        <v>1.6675286305808483</v>
      </c>
      <c r="AL58" s="157">
        <f t="shared" si="36"/>
        <v>1.5335201199016324</v>
      </c>
      <c r="AM58" s="157">
        <f t="shared" si="36"/>
        <v>1.7218122402971472</v>
      </c>
      <c r="AN58" s="157">
        <f t="shared" si="36"/>
        <v>2.1904030522566904</v>
      </c>
      <c r="AO58" s="157">
        <f t="shared" si="36"/>
        <v>2.2098559498187784</v>
      </c>
      <c r="AP58" s="157">
        <f t="shared" si="36"/>
        <v>1.9543144793232015</v>
      </c>
      <c r="AQ58" s="157">
        <f t="shared" si="36"/>
        <v>2.3412179443459293</v>
      </c>
      <c r="AR58" s="157">
        <f t="shared" si="36"/>
        <v>2.250318511572504</v>
      </c>
      <c r="AS58" s="157">
        <f t="shared" si="36"/>
        <v>2.5225098647387783</v>
      </c>
      <c r="AT58" s="157">
        <f t="shared" si="36"/>
        <v>2.5830822495328061</v>
      </c>
      <c r="AU58" s="157">
        <f t="shared" si="36"/>
        <v>2.554902722610267</v>
      </c>
      <c r="AV58" s="157">
        <f t="shared" si="36"/>
        <v>2.4572668535012139</v>
      </c>
      <c r="AW58" s="157">
        <f t="shared" si="36"/>
        <v>2.8936638936443257</v>
      </c>
      <c r="AX58" s="157">
        <f t="shared" si="36"/>
        <v>2.4788737669579488</v>
      </c>
      <c r="AY58" s="157" t="str">
        <f t="shared" si="40"/>
        <v/>
      </c>
      <c r="AZ58" s="52" t="str">
        <f t="shared" si="37"/>
        <v/>
      </c>
      <c r="BC58" s="105"/>
    </row>
    <row r="59" spans="1:55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202">
        <v>150553.19999999995</v>
      </c>
      <c r="P59" s="119"/>
      <c r="Q59" s="52" t="str">
        <f t="shared" si="38"/>
        <v/>
      </c>
      <c r="S59" s="109" t="s">
        <v>81</v>
      </c>
      <c r="T59" s="117">
        <v>27788.44999999999</v>
      </c>
      <c r="U59" s="154">
        <v>28869.683000000026</v>
      </c>
      <c r="V59" s="154">
        <v>26669.555999999982</v>
      </c>
      <c r="W59" s="154">
        <v>36191.052999999971</v>
      </c>
      <c r="X59" s="154">
        <v>36827.313000000016</v>
      </c>
      <c r="Y59" s="154">
        <v>34137.561000000023</v>
      </c>
      <c r="Z59" s="154">
        <v>30078.559999999987</v>
      </c>
      <c r="AA59" s="154">
        <v>32961.33</v>
      </c>
      <c r="AB59" s="154">
        <v>30391.468000000001</v>
      </c>
      <c r="AC59" s="154">
        <v>34622.571999999993</v>
      </c>
      <c r="AD59" s="154">
        <v>49065.408999999992</v>
      </c>
      <c r="AE59" s="154">
        <v>50534.001999999964</v>
      </c>
      <c r="AF59" s="154">
        <v>54674.304000000055</v>
      </c>
      <c r="AG59" s="154">
        <v>44655.215000000106</v>
      </c>
      <c r="AH59" s="119"/>
      <c r="AI59" s="52" t="str">
        <f t="shared" si="39"/>
        <v/>
      </c>
      <c r="AK59" s="198">
        <f t="shared" si="36"/>
        <v>2.0176378539558204</v>
      </c>
      <c r="AL59" s="157">
        <f t="shared" si="36"/>
        <v>2.1322284964573752</v>
      </c>
      <c r="AM59" s="157">
        <f t="shared" si="36"/>
        <v>2.0698124355501131</v>
      </c>
      <c r="AN59" s="157">
        <f t="shared" si="36"/>
        <v>2.4195441735474672</v>
      </c>
      <c r="AO59" s="157">
        <f t="shared" si="36"/>
        <v>2.2147954439362096</v>
      </c>
      <c r="AP59" s="157">
        <f t="shared" si="36"/>
        <v>2.4385642559372496</v>
      </c>
      <c r="AQ59" s="157">
        <f t="shared" si="36"/>
        <v>2.6162790798815738</v>
      </c>
      <c r="AR59" s="157">
        <f t="shared" si="36"/>
        <v>2.741714467283753</v>
      </c>
      <c r="AS59" s="157">
        <f t="shared" si="36"/>
        <v>2.9662199105238427</v>
      </c>
      <c r="AT59" s="157">
        <f t="shared" si="36"/>
        <v>2.6555324622013563</v>
      </c>
      <c r="AU59" s="157">
        <f t="shared" si="36"/>
        <v>2.786435485029668</v>
      </c>
      <c r="AV59" s="157">
        <f t="shared" si="36"/>
        <v>3.3033356079417873</v>
      </c>
      <c r="AW59" s="157">
        <f t="shared" si="36"/>
        <v>2.9680519543547716</v>
      </c>
      <c r="AX59" s="157">
        <f t="shared" si="36"/>
        <v>2.9660754470844934</v>
      </c>
      <c r="AY59" s="157" t="str">
        <f t="shared" si="40"/>
        <v/>
      </c>
      <c r="AZ59" s="52" t="str">
        <f t="shared" si="37"/>
        <v/>
      </c>
      <c r="BC59" s="105"/>
    </row>
    <row r="60" spans="1:55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202">
        <v>155216.30000000008</v>
      </c>
      <c r="P60" s="119"/>
      <c r="Q60" s="52" t="str">
        <f t="shared" si="38"/>
        <v/>
      </c>
      <c r="S60" s="109" t="s">
        <v>82</v>
      </c>
      <c r="T60" s="117">
        <v>22777.257000000005</v>
      </c>
      <c r="U60" s="154">
        <v>31524.350999999995</v>
      </c>
      <c r="V60" s="154">
        <v>36803.372000000003</v>
      </c>
      <c r="W60" s="154">
        <v>39015.558000000005</v>
      </c>
      <c r="X60" s="154">
        <v>41900.000000000029</v>
      </c>
      <c r="Y60" s="154">
        <v>32669.316000000006</v>
      </c>
      <c r="Z60" s="154">
        <v>30619.310999999994</v>
      </c>
      <c r="AA60" s="154">
        <v>36041.668000000012</v>
      </c>
      <c r="AB60" s="154">
        <v>37442.144</v>
      </c>
      <c r="AC60" s="154">
        <v>42329.99000000002</v>
      </c>
      <c r="AD60" s="154">
        <v>56468.258000000016</v>
      </c>
      <c r="AE60" s="154">
        <v>50409.224999999999</v>
      </c>
      <c r="AF60" s="154">
        <v>53916.488000000005</v>
      </c>
      <c r="AG60" s="154">
        <v>47708.785000000025</v>
      </c>
      <c r="AH60" s="119"/>
      <c r="AI60" s="52" t="str">
        <f t="shared" si="39"/>
        <v/>
      </c>
      <c r="AK60" s="198">
        <f t="shared" si="36"/>
        <v>2.3647140718469641</v>
      </c>
      <c r="AL60" s="157">
        <f t="shared" si="36"/>
        <v>2.2614935016861302</v>
      </c>
      <c r="AM60" s="157">
        <f t="shared" si="36"/>
        <v>2.5580688905462297</v>
      </c>
      <c r="AN60" s="157">
        <f t="shared" si="36"/>
        <v>2.3603331049966276</v>
      </c>
      <c r="AO60" s="157">
        <f t="shared" si="36"/>
        <v>2.5709811698639262</v>
      </c>
      <c r="AP60" s="157">
        <f t="shared" si="36"/>
        <v>2.426905203187177</v>
      </c>
      <c r="AQ60" s="157">
        <f t="shared" si="36"/>
        <v>2.7569178405590455</v>
      </c>
      <c r="AR60" s="157">
        <f t="shared" si="36"/>
        <v>2.568696662723287</v>
      </c>
      <c r="AS60" s="157">
        <f t="shared" si="36"/>
        <v>2.9967018158701015</v>
      </c>
      <c r="AT60" s="157">
        <f t="shared" si="36"/>
        <v>2.6446157846551293</v>
      </c>
      <c r="AU60" s="157">
        <f t="shared" si="36"/>
        <v>2.8633281235413843</v>
      </c>
      <c r="AV60" s="157">
        <f t="shared" si="36"/>
        <v>3.0177047586960484</v>
      </c>
      <c r="AW60" s="157">
        <f t="shared" si="36"/>
        <v>3.1907721970477527</v>
      </c>
      <c r="AX60" s="157">
        <f t="shared" si="36"/>
        <v>3.073696834675224</v>
      </c>
      <c r="AY60" s="157" t="str">
        <f t="shared" si="40"/>
        <v/>
      </c>
      <c r="AZ60" s="52" t="str">
        <f t="shared" si="37"/>
        <v/>
      </c>
      <c r="BC60" s="105"/>
    </row>
    <row r="61" spans="1:55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149881.67999999996</v>
      </c>
      <c r="P61" s="119"/>
      <c r="Q61" s="52" t="str">
        <f t="shared" si="38"/>
        <v/>
      </c>
      <c r="S61" s="109" t="s">
        <v>83</v>
      </c>
      <c r="T61" s="117">
        <v>25464.052000000007</v>
      </c>
      <c r="U61" s="154">
        <v>29523.48000000001</v>
      </c>
      <c r="V61" s="154">
        <v>31498.723000000002</v>
      </c>
      <c r="W61" s="154">
        <v>30997.326000000052</v>
      </c>
      <c r="X61" s="154">
        <v>32940.034999999967</v>
      </c>
      <c r="Y61" s="154">
        <v>29831.125000000007</v>
      </c>
      <c r="Z61" s="154">
        <v>34519.751000000018</v>
      </c>
      <c r="AA61" s="154">
        <v>30903.571</v>
      </c>
      <c r="AB61" s="154">
        <v>32156.462</v>
      </c>
      <c r="AC61" s="154">
        <v>33336.43499999999</v>
      </c>
      <c r="AD61" s="154">
        <v>49473.65399999998</v>
      </c>
      <c r="AE61" s="154">
        <v>50897.267000000043</v>
      </c>
      <c r="AF61" s="154">
        <v>57319.255000000048</v>
      </c>
      <c r="AG61" s="154">
        <v>44966.515999999981</v>
      </c>
      <c r="AH61" s="119"/>
      <c r="AI61" s="52" t="str">
        <f t="shared" si="39"/>
        <v/>
      </c>
      <c r="AK61" s="198">
        <f t="shared" si="36"/>
        <v>1.9784200067392308</v>
      </c>
      <c r="AL61" s="157">
        <f t="shared" si="36"/>
        <v>1.9672226836151285</v>
      </c>
      <c r="AM61" s="157">
        <f t="shared" ref="AM61:AX63" si="41">IF(V61="","",(V61/D61)*10)</f>
        <v>2.1967931517532344</v>
      </c>
      <c r="AN61" s="157">
        <f t="shared" si="41"/>
        <v>2.3729260081576027</v>
      </c>
      <c r="AO61" s="157">
        <f t="shared" si="41"/>
        <v>2.4758168420606395</v>
      </c>
      <c r="AP61" s="157">
        <f t="shared" si="41"/>
        <v>2.4958910965727048</v>
      </c>
      <c r="AQ61" s="157">
        <f t="shared" si="41"/>
        <v>2.8239750172941114</v>
      </c>
      <c r="AR61" s="157">
        <f t="shared" si="41"/>
        <v>2.95999563618712</v>
      </c>
      <c r="AS61" s="157">
        <f t="shared" si="41"/>
        <v>2.8613877922934243</v>
      </c>
      <c r="AT61" s="157">
        <f t="shared" si="41"/>
        <v>2.7146381384743794</v>
      </c>
      <c r="AU61" s="157">
        <f t="shared" si="41"/>
        <v>2.7936391721613445</v>
      </c>
      <c r="AV61" s="157">
        <f t="shared" si="41"/>
        <v>3.094595117974555</v>
      </c>
      <c r="AW61" s="157">
        <f t="shared" si="41"/>
        <v>2.9794973919702468</v>
      </c>
      <c r="AX61" s="157">
        <f t="shared" si="41"/>
        <v>3.0001342392212305</v>
      </c>
      <c r="AY61" s="157" t="str">
        <f t="shared" si="40"/>
        <v/>
      </c>
      <c r="AZ61" s="52" t="str">
        <f t="shared" si="37"/>
        <v/>
      </c>
      <c r="BC61" s="105"/>
    </row>
    <row r="62" spans="1:55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110511.46999999997</v>
      </c>
      <c r="P62" s="123"/>
      <c r="Q62" s="52" t="str">
        <f t="shared" si="38"/>
        <v/>
      </c>
      <c r="S62" s="110" t="s">
        <v>84</v>
      </c>
      <c r="T62" s="196">
        <v>15596.707000000013</v>
      </c>
      <c r="U62" s="155">
        <v>18332.828999999987</v>
      </c>
      <c r="V62" s="155">
        <v>21648.361999999994</v>
      </c>
      <c r="W62" s="155">
        <v>20693.550999999999</v>
      </c>
      <c r="X62" s="155">
        <v>23770.443999999989</v>
      </c>
      <c r="Y62" s="155">
        <v>22065.902999999984</v>
      </c>
      <c r="Z62" s="155">
        <v>24906.423000000003</v>
      </c>
      <c r="AA62" s="155">
        <v>28016.947000000004</v>
      </c>
      <c r="AB62" s="155">
        <v>26292.933000000001</v>
      </c>
      <c r="AC62" s="155">
        <v>27722.498999999978</v>
      </c>
      <c r="AD62" s="155">
        <v>34797.590000000011</v>
      </c>
      <c r="AE62" s="155">
        <v>34642.825000000055</v>
      </c>
      <c r="AF62" s="155">
        <v>33056.706999999988</v>
      </c>
      <c r="AG62" s="155">
        <v>35898.317000000039</v>
      </c>
      <c r="AH62" s="123"/>
      <c r="AI62" s="52" t="str">
        <f t="shared" si="39"/>
        <v/>
      </c>
      <c r="AK62" s="198">
        <f t="shared" si="36"/>
        <v>2.0408556968710365</v>
      </c>
      <c r="AL62" s="157">
        <f t="shared" si="36"/>
        <v>1.8586959199657298</v>
      </c>
      <c r="AM62" s="157">
        <f t="shared" si="41"/>
        <v>2.3103681372605527</v>
      </c>
      <c r="AN62" s="157">
        <f t="shared" si="41"/>
        <v>2.494909882777443</v>
      </c>
      <c r="AO62" s="157">
        <f t="shared" si="41"/>
        <v>2.357121537342076</v>
      </c>
      <c r="AP62" s="157">
        <f t="shared" si="41"/>
        <v>2.6659387435479127</v>
      </c>
      <c r="AQ62" s="157">
        <f t="shared" si="41"/>
        <v>3.190162257970441</v>
      </c>
      <c r="AR62" s="157">
        <f t="shared" si="41"/>
        <v>3.0157583548138938</v>
      </c>
      <c r="AS62" s="157">
        <f t="shared" si="41"/>
        <v>3.3894753383554024</v>
      </c>
      <c r="AT62" s="157">
        <f t="shared" si="41"/>
        <v>3.080067195408315</v>
      </c>
      <c r="AU62" s="157">
        <f t="shared" si="41"/>
        <v>2.920769071613742</v>
      </c>
      <c r="AV62" s="157">
        <f t="shared" si="41"/>
        <v>2.7992960150697193</v>
      </c>
      <c r="AW62" s="157">
        <f t="shared" si="41"/>
        <v>3.0658930312246784</v>
      </c>
      <c r="AX62" s="157">
        <f t="shared" si="41"/>
        <v>3.2483792858786558</v>
      </c>
      <c r="AY62" s="157" t="str">
        <f t="shared" si="40"/>
        <v/>
      </c>
      <c r="AZ62" s="52" t="str">
        <f t="shared" si="37"/>
        <v/>
      </c>
      <c r="BC62" s="105"/>
    </row>
    <row r="63" spans="1:55" ht="20.100000000000001" customHeight="1" thickBot="1" x14ac:dyDescent="0.3">
      <c r="A63" s="35" t="str">
        <f>A19</f>
        <v>jan-mar</v>
      </c>
      <c r="B63" s="167">
        <f>SUM(B51:B53)</f>
        <v>234491.43</v>
      </c>
      <c r="C63" s="168">
        <f t="shared" ref="C63:P63" si="42">SUM(C51:C53)</f>
        <v>268123.53000000009</v>
      </c>
      <c r="D63" s="168">
        <f t="shared" si="42"/>
        <v>341123.42000000004</v>
      </c>
      <c r="E63" s="168">
        <f t="shared" si="42"/>
        <v>307586.39999999991</v>
      </c>
      <c r="F63" s="168">
        <f t="shared" si="42"/>
        <v>312002.81999999983</v>
      </c>
      <c r="G63" s="168">
        <f t="shared" si="42"/>
        <v>314085.74999999994</v>
      </c>
      <c r="H63" s="168">
        <f t="shared" si="42"/>
        <v>225185.55999999994</v>
      </c>
      <c r="I63" s="168">
        <f t="shared" si="42"/>
        <v>291368.51999999996</v>
      </c>
      <c r="J63" s="168">
        <f t="shared" si="42"/>
        <v>290915.21000000002</v>
      </c>
      <c r="K63" s="168">
        <f t="shared" si="42"/>
        <v>314581.43999999971</v>
      </c>
      <c r="L63" s="168">
        <f t="shared" si="42"/>
        <v>387624.22000000009</v>
      </c>
      <c r="M63" s="168">
        <f t="shared" si="42"/>
        <v>406414.74999999977</v>
      </c>
      <c r="N63" s="168">
        <f t="shared" si="42"/>
        <v>411776.26999999984</v>
      </c>
      <c r="O63" s="168">
        <f t="shared" si="42"/>
        <v>413741.39999999997</v>
      </c>
      <c r="P63" s="169">
        <f t="shared" si="42"/>
        <v>408513.32000000007</v>
      </c>
      <c r="Q63" s="61">
        <f t="shared" si="38"/>
        <v>-1.2636105548054655E-2</v>
      </c>
      <c r="S63" s="109"/>
      <c r="T63" s="167">
        <f>SUM(T51:T53)</f>
        <v>45609.39</v>
      </c>
      <c r="U63" s="168">
        <f t="shared" ref="U63:AH63" si="43">SUM(U51:U53)</f>
        <v>53062.921000000002</v>
      </c>
      <c r="V63" s="168">
        <f t="shared" si="43"/>
        <v>61321.651000000027</v>
      </c>
      <c r="W63" s="168">
        <f t="shared" si="43"/>
        <v>63351.315999999992</v>
      </c>
      <c r="X63" s="168">
        <f t="shared" si="43"/>
        <v>61448.611999999994</v>
      </c>
      <c r="Y63" s="168">
        <f t="shared" si="43"/>
        <v>65590.697999999975</v>
      </c>
      <c r="Z63" s="168">
        <f t="shared" si="43"/>
        <v>58604.442999999985</v>
      </c>
      <c r="AA63" s="168">
        <f t="shared" si="43"/>
        <v>74095.891999999963</v>
      </c>
      <c r="AB63" s="168">
        <f t="shared" si="43"/>
        <v>76343.599000000002</v>
      </c>
      <c r="AC63" s="168">
        <f t="shared" si="43"/>
        <v>80321.476000000039</v>
      </c>
      <c r="AD63" s="168">
        <f t="shared" si="43"/>
        <v>99368.438000000038</v>
      </c>
      <c r="AE63" s="168">
        <f t="shared" si="43"/>
        <v>107006.38200000001</v>
      </c>
      <c r="AF63" s="168">
        <f t="shared" si="43"/>
        <v>114366.99700000009</v>
      </c>
      <c r="AG63" s="168">
        <f t="shared" si="43"/>
        <v>116614.31800000009</v>
      </c>
      <c r="AH63" s="169">
        <f t="shared" si="43"/>
        <v>115764.22000000003</v>
      </c>
      <c r="AI63" s="57">
        <f t="shared" si="39"/>
        <v>-7.2898252511330187E-3</v>
      </c>
      <c r="AK63" s="199">
        <f t="shared" si="36"/>
        <v>1.9450344091466372</v>
      </c>
      <c r="AL63" s="173">
        <f t="shared" si="36"/>
        <v>1.9790475308153666</v>
      </c>
      <c r="AM63" s="173">
        <f t="shared" si="41"/>
        <v>1.7976382565582869</v>
      </c>
      <c r="AN63" s="173">
        <f t="shared" si="41"/>
        <v>2.0596266935079059</v>
      </c>
      <c r="AO63" s="173">
        <f t="shared" si="41"/>
        <v>1.9694889937212756</v>
      </c>
      <c r="AP63" s="173">
        <f t="shared" si="41"/>
        <v>2.0883054388809423</v>
      </c>
      <c r="AQ63" s="173">
        <f t="shared" si="41"/>
        <v>2.6024956040698171</v>
      </c>
      <c r="AR63" s="173">
        <f t="shared" si="41"/>
        <v>2.5430301118322589</v>
      </c>
      <c r="AS63" s="173">
        <f t="shared" si="41"/>
        <v>2.6242560160398627</v>
      </c>
      <c r="AT63" s="173">
        <f t="shared" si="41"/>
        <v>2.5532808292822393</v>
      </c>
      <c r="AU63" s="173">
        <f t="shared" si="41"/>
        <v>2.5635250036749513</v>
      </c>
      <c r="AV63" s="173">
        <f t="shared" si="41"/>
        <v>2.6329354926217627</v>
      </c>
      <c r="AW63" s="173">
        <f t="shared" si="41"/>
        <v>2.7774062113875608</v>
      </c>
      <c r="AX63" s="173">
        <f t="shared" si="41"/>
        <v>2.8185315271809901</v>
      </c>
      <c r="AY63" s="173">
        <f t="shared" si="40"/>
        <v>2.8337930327461542</v>
      </c>
      <c r="AZ63" s="61">
        <f t="shared" si="37"/>
        <v>5.4147010306562875E-3</v>
      </c>
      <c r="BC63" s="105"/>
    </row>
    <row r="64" spans="1:55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O64" si="44">SUM(E51:E53)</f>
        <v>307586.39999999991</v>
      </c>
      <c r="F64" s="154">
        <f t="shared" si="44"/>
        <v>312002.81999999983</v>
      </c>
      <c r="G64" s="154">
        <f t="shared" si="44"/>
        <v>314085.74999999994</v>
      </c>
      <c r="H64" s="154">
        <f t="shared" si="44"/>
        <v>225185.55999999994</v>
      </c>
      <c r="I64" s="154">
        <f t="shared" si="44"/>
        <v>291368.51999999996</v>
      </c>
      <c r="J64" s="154">
        <f t="shared" si="44"/>
        <v>290915.21000000002</v>
      </c>
      <c r="K64" s="154">
        <f t="shared" si="44"/>
        <v>314581.43999999971</v>
      </c>
      <c r="L64" s="154">
        <f t="shared" si="44"/>
        <v>387624.22000000009</v>
      </c>
      <c r="M64" s="154">
        <f t="shared" si="44"/>
        <v>406414.74999999977</v>
      </c>
      <c r="N64" s="154">
        <f t="shared" si="44"/>
        <v>411776.26999999984</v>
      </c>
      <c r="O64" s="154">
        <f t="shared" si="44"/>
        <v>413741.39999999997</v>
      </c>
      <c r="P64" s="154">
        <f>IF(P53="","",SUM(P51:P53))</f>
        <v>408513.32000000007</v>
      </c>
      <c r="Q64" s="61">
        <f t="shared" si="38"/>
        <v>-1.2636105548054655E-2</v>
      </c>
      <c r="S64" s="108" t="s">
        <v>85</v>
      </c>
      <c r="T64" s="117">
        <f>SUM(T51:T53)</f>
        <v>45609.39</v>
      </c>
      <c r="U64" s="154">
        <f>SUM(U51:U53)</f>
        <v>53062.921000000002</v>
      </c>
      <c r="V64" s="154">
        <f>SUM(V51:V53)</f>
        <v>61321.651000000027</v>
      </c>
      <c r="W64" s="154">
        <f>SUM(W51:W53)</f>
        <v>63351.315999999992</v>
      </c>
      <c r="X64" s="154">
        <f t="shared" ref="X64:AG64" si="45">SUM(X51:X53)</f>
        <v>61448.611999999994</v>
      </c>
      <c r="Y64" s="154">
        <f t="shared" si="45"/>
        <v>65590.697999999975</v>
      </c>
      <c r="Z64" s="154">
        <f t="shared" si="45"/>
        <v>58604.442999999985</v>
      </c>
      <c r="AA64" s="154">
        <f t="shared" si="45"/>
        <v>74095.891999999963</v>
      </c>
      <c r="AB64" s="154">
        <f t="shared" si="45"/>
        <v>76343.599000000002</v>
      </c>
      <c r="AC64" s="154">
        <f t="shared" si="45"/>
        <v>80321.476000000039</v>
      </c>
      <c r="AD64" s="154">
        <f t="shared" si="45"/>
        <v>99368.438000000038</v>
      </c>
      <c r="AE64" s="154">
        <f t="shared" si="45"/>
        <v>107006.38200000001</v>
      </c>
      <c r="AF64" s="154">
        <f t="shared" si="45"/>
        <v>114366.99700000009</v>
      </c>
      <c r="AG64" s="154">
        <f t="shared" si="45"/>
        <v>116614.31800000009</v>
      </c>
      <c r="AH64" s="119">
        <f>IF(AH53="","",SUM(AH51:AH53))</f>
        <v>115764.22000000003</v>
      </c>
      <c r="AI64" s="52">
        <f t="shared" si="39"/>
        <v>-7.2898252511330187E-3</v>
      </c>
      <c r="AK64" s="197">
        <f t="shared" si="36"/>
        <v>1.9450344091466372</v>
      </c>
      <c r="AL64" s="156">
        <f t="shared" si="36"/>
        <v>1.9790475308153666</v>
      </c>
      <c r="AM64" s="156">
        <f t="shared" si="36"/>
        <v>1.7976382565582869</v>
      </c>
      <c r="AN64" s="156">
        <f t="shared" si="36"/>
        <v>2.0596266935079059</v>
      </c>
      <c r="AO64" s="156">
        <f t="shared" si="36"/>
        <v>1.9694889937212756</v>
      </c>
      <c r="AP64" s="156">
        <f t="shared" si="36"/>
        <v>2.0883054388809423</v>
      </c>
      <c r="AQ64" s="156">
        <f t="shared" si="36"/>
        <v>2.6024956040698171</v>
      </c>
      <c r="AR64" s="156">
        <f t="shared" si="36"/>
        <v>2.5430301118322589</v>
      </c>
      <c r="AS64" s="156">
        <f t="shared" si="36"/>
        <v>2.6242560160398627</v>
      </c>
      <c r="AT64" s="156">
        <f t="shared" si="36"/>
        <v>2.5532808292822393</v>
      </c>
      <c r="AU64" s="156">
        <f t="shared" si="36"/>
        <v>2.5635250036749513</v>
      </c>
      <c r="AV64" s="156">
        <f t="shared" si="36"/>
        <v>2.6329354926217627</v>
      </c>
      <c r="AW64" s="156">
        <f t="shared" si="36"/>
        <v>2.7774062113875608</v>
      </c>
      <c r="AX64" s="156">
        <f t="shared" si="36"/>
        <v>2.8185315271809901</v>
      </c>
      <c r="AY64" s="156">
        <f>IF(AH64="","",(AH64/P64)*10)</f>
        <v>2.8337930327461542</v>
      </c>
      <c r="AZ64" s="61">
        <f t="shared" si="37"/>
        <v>5.4147010306562875E-3</v>
      </c>
    </row>
    <row r="65" spans="1:52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O65" si="46">SUM(E54:E56)</f>
        <v>341280.04000000004</v>
      </c>
      <c r="F65" s="154">
        <f t="shared" si="46"/>
        <v>330986.2099999999</v>
      </c>
      <c r="G65" s="154">
        <f t="shared" si="46"/>
        <v>352389.62000000011</v>
      </c>
      <c r="H65" s="154">
        <f t="shared" si="46"/>
        <v>271249.88999999984</v>
      </c>
      <c r="I65" s="154">
        <f t="shared" si="46"/>
        <v>338059.84999999963</v>
      </c>
      <c r="J65" s="154">
        <f t="shared" si="46"/>
        <v>341622.02</v>
      </c>
      <c r="K65" s="154">
        <f t="shared" si="46"/>
        <v>348164.02999999968</v>
      </c>
      <c r="L65" s="154">
        <f t="shared" si="46"/>
        <v>373006.16999999981</v>
      </c>
      <c r="M65" s="154">
        <f t="shared" si="46"/>
        <v>455027.89</v>
      </c>
      <c r="N65" s="154">
        <f t="shared" si="46"/>
        <v>411180.44999999978</v>
      </c>
      <c r="O65" s="154">
        <f t="shared" si="46"/>
        <v>458130.93000000005</v>
      </c>
      <c r="P65" s="154" t="str">
        <f>IF(P56="","",SUM(P54:P56))</f>
        <v/>
      </c>
      <c r="Q65" s="52" t="str">
        <f t="shared" si="38"/>
        <v/>
      </c>
      <c r="S65" s="109" t="s">
        <v>86</v>
      </c>
      <c r="T65" s="117">
        <f>SUM(T54:T56)</f>
        <v>52069.507000000012</v>
      </c>
      <c r="U65" s="154">
        <f>SUM(U54:U56)</f>
        <v>57799.210999999981</v>
      </c>
      <c r="V65" s="154">
        <f>SUM(V54:V56)</f>
        <v>67284.703999999983</v>
      </c>
      <c r="W65" s="154">
        <f>SUM(W54:W56)</f>
        <v>68302.889999999985</v>
      </c>
      <c r="X65" s="154">
        <f t="shared" ref="X65:AG65" si="47">SUM(X54:X56)</f>
        <v>68997.127000000022</v>
      </c>
      <c r="Y65" s="154">
        <f t="shared" si="47"/>
        <v>75648.96299999996</v>
      </c>
      <c r="Z65" s="154">
        <f t="shared" si="47"/>
        <v>65293.128000000026</v>
      </c>
      <c r="AA65" s="154">
        <f t="shared" si="47"/>
        <v>80241.398000000045</v>
      </c>
      <c r="AB65" s="154">
        <f t="shared" si="47"/>
        <v>84590.548999999999</v>
      </c>
      <c r="AC65" s="154">
        <f t="shared" si="47"/>
        <v>84889.636000000028</v>
      </c>
      <c r="AD65" s="154">
        <f t="shared" si="47"/>
        <v>93771.617999999988</v>
      </c>
      <c r="AE65" s="154">
        <f t="shared" si="47"/>
        <v>121302.12800000008</v>
      </c>
      <c r="AF65" s="154">
        <f t="shared" si="47"/>
        <v>117899.58700000003</v>
      </c>
      <c r="AG65" s="154">
        <f t="shared" si="47"/>
        <v>136187.39600000001</v>
      </c>
      <c r="AH65" s="119" t="str">
        <f>IF(AH56="","",SUM(AH54:AH56))</f>
        <v/>
      </c>
      <c r="AI65" s="52" t="str">
        <f t="shared" si="39"/>
        <v/>
      </c>
      <c r="AK65" s="198">
        <f t="shared" si="36"/>
        <v>1.9239920608248851</v>
      </c>
      <c r="AL65" s="157">
        <f t="shared" si="36"/>
        <v>1.7497338733485361</v>
      </c>
      <c r="AM65" s="157">
        <f t="shared" si="36"/>
        <v>1.8123227987763368</v>
      </c>
      <c r="AN65" s="157">
        <f t="shared" si="36"/>
        <v>2.0013737105750451</v>
      </c>
      <c r="AO65" s="157">
        <f t="shared" si="36"/>
        <v>2.0845921949437121</v>
      </c>
      <c r="AP65" s="157">
        <f t="shared" si="36"/>
        <v>2.1467420918924893</v>
      </c>
      <c r="AQ65" s="157">
        <f t="shared" si="36"/>
        <v>2.4071209024269122</v>
      </c>
      <c r="AR65" s="157">
        <f t="shared" si="36"/>
        <v>2.3735855648045794</v>
      </c>
      <c r="AS65" s="157">
        <f t="shared" si="36"/>
        <v>2.4761445119960355</v>
      </c>
      <c r="AT65" s="157">
        <f t="shared" si="36"/>
        <v>2.4382081055300313</v>
      </c>
      <c r="AU65" s="157">
        <f t="shared" si="36"/>
        <v>2.5139428122596481</v>
      </c>
      <c r="AV65" s="157">
        <f t="shared" si="36"/>
        <v>2.6658174293448273</v>
      </c>
      <c r="AW65" s="157">
        <f t="shared" si="36"/>
        <v>2.8673441794229291</v>
      </c>
      <c r="AX65" s="157">
        <f t="shared" si="36"/>
        <v>2.9726741217843551</v>
      </c>
      <c r="AY65" s="303" t="str">
        <f t="shared" ref="AY65:AY67" si="48">IF(AH65="","",(AH65/P65)*10)</f>
        <v/>
      </c>
      <c r="AZ65" s="52" t="str">
        <f t="shared" si="37"/>
        <v/>
      </c>
    </row>
    <row r="66" spans="1:52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O66" si="49">SUM(E57:E59)</f>
        <v>374827.90000000014</v>
      </c>
      <c r="F66" s="154">
        <f t="shared" si="49"/>
        <v>411823.39999999991</v>
      </c>
      <c r="G66" s="154">
        <f t="shared" si="49"/>
        <v>392287.49999999988</v>
      </c>
      <c r="H66" s="154">
        <f t="shared" si="49"/>
        <v>324909.64999999991</v>
      </c>
      <c r="I66" s="154">
        <f t="shared" si="49"/>
        <v>335894.45999999973</v>
      </c>
      <c r="J66" s="154">
        <f t="shared" si="49"/>
        <v>323029.73000000004</v>
      </c>
      <c r="K66" s="154">
        <f t="shared" si="49"/>
        <v>359624.85999999987</v>
      </c>
      <c r="L66" s="154">
        <f t="shared" si="49"/>
        <v>485561.99000000028</v>
      </c>
      <c r="M66" s="154">
        <f t="shared" si="49"/>
        <v>462583.7999999997</v>
      </c>
      <c r="N66" s="154">
        <f t="shared" si="49"/>
        <v>492833.60999999993</v>
      </c>
      <c r="O66" s="154">
        <f t="shared" si="49"/>
        <v>488740.7899999994</v>
      </c>
      <c r="P66" s="154"/>
      <c r="Q66" s="52" t="str">
        <f t="shared" si="38"/>
        <v/>
      </c>
      <c r="S66" s="109" t="s">
        <v>87</v>
      </c>
      <c r="T66" s="117">
        <f>SUM(T57:T59)</f>
        <v>66706.640000000043</v>
      </c>
      <c r="U66" s="154">
        <f>SUM(U57:U59)</f>
        <v>75687.896000000008</v>
      </c>
      <c r="V66" s="154">
        <f>SUM(V57:V59)</f>
        <v>78884.929000000004</v>
      </c>
      <c r="W66" s="154">
        <f>SUM(W57:W59)</f>
        <v>90834.866999999969</v>
      </c>
      <c r="X66" s="154">
        <f t="shared" ref="X66:AG66" si="50">SUM(X57:X59)</f>
        <v>90275.416000000056</v>
      </c>
      <c r="Y66" s="154">
        <f t="shared" si="50"/>
        <v>87840.50900000002</v>
      </c>
      <c r="Z66" s="154">
        <f t="shared" si="50"/>
        <v>78765.768000000011</v>
      </c>
      <c r="AA66" s="154">
        <f t="shared" si="50"/>
        <v>86377.072000000029</v>
      </c>
      <c r="AB66" s="154">
        <f t="shared" si="50"/>
        <v>89313.755000000005</v>
      </c>
      <c r="AC66" s="154">
        <f t="shared" si="50"/>
        <v>95872.349999999977</v>
      </c>
      <c r="AD66" s="154">
        <f t="shared" si="50"/>
        <v>128355.976</v>
      </c>
      <c r="AE66" s="154">
        <f t="shared" si="50"/>
        <v>133533.43400000001</v>
      </c>
      <c r="AF66" s="154">
        <f t="shared" si="50"/>
        <v>144237.76400000011</v>
      </c>
      <c r="AG66" s="154">
        <f t="shared" si="50"/>
        <v>138689.35900000014</v>
      </c>
      <c r="AH66" s="119" t="str">
        <f>IF(AH59="","",SUM(AH57:AH59))</f>
        <v/>
      </c>
      <c r="AI66" s="52" t="str">
        <f t="shared" si="39"/>
        <v/>
      </c>
      <c r="AK66" s="198">
        <f t="shared" si="36"/>
        <v>1.8380654168220978</v>
      </c>
      <c r="AL66" s="157">
        <f t="shared" si="36"/>
        <v>1.8450697519866253</v>
      </c>
      <c r="AM66" s="157">
        <f t="shared" si="36"/>
        <v>1.959075682997454</v>
      </c>
      <c r="AN66" s="157">
        <f t="shared" si="36"/>
        <v>2.4233752876986996</v>
      </c>
      <c r="AO66" s="157">
        <f t="shared" si="36"/>
        <v>2.1920904931579916</v>
      </c>
      <c r="AP66" s="157">
        <f t="shared" si="36"/>
        <v>2.2391870503138653</v>
      </c>
      <c r="AQ66" s="157">
        <f t="shared" si="36"/>
        <v>2.4242360299240122</v>
      </c>
      <c r="AR66" s="157">
        <f t="shared" si="36"/>
        <v>2.5715539339350846</v>
      </c>
      <c r="AS66" s="157">
        <f t="shared" si="36"/>
        <v>2.764877245199691</v>
      </c>
      <c r="AT66" s="157">
        <f t="shared" si="36"/>
        <v>2.6658988480384815</v>
      </c>
      <c r="AU66" s="157">
        <f t="shared" si="36"/>
        <v>2.643451889634111</v>
      </c>
      <c r="AV66" s="157">
        <f t="shared" si="36"/>
        <v>2.8866863474250524</v>
      </c>
      <c r="AW66" s="157">
        <f t="shared" si="36"/>
        <v>2.9267030712454885</v>
      </c>
      <c r="AX66" s="157">
        <f t="shared" si="36"/>
        <v>2.8376874170866797</v>
      </c>
      <c r="AY66" s="303" t="str">
        <f t="shared" si="48"/>
        <v/>
      </c>
      <c r="AZ66" s="52" t="str">
        <f t="shared" si="37"/>
        <v/>
      </c>
    </row>
    <row r="67" spans="1:52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P67" si="51">IF(E62="","",SUM(E60:E62))</f>
        <v>378869.0400000001</v>
      </c>
      <c r="F67" s="155">
        <f t="shared" si="51"/>
        <v>396865.16000000021</v>
      </c>
      <c r="G67" s="155">
        <f t="shared" si="51"/>
        <v>336903.74</v>
      </c>
      <c r="H67" s="155">
        <f t="shared" si="51"/>
        <v>311374.30999999976</v>
      </c>
      <c r="I67" s="155">
        <f t="shared" si="51"/>
        <v>337617.05000000005</v>
      </c>
      <c r="J67" s="155">
        <f t="shared" si="51"/>
        <v>314897.43999999994</v>
      </c>
      <c r="K67" s="155">
        <f t="shared" si="51"/>
        <v>372869.66999999981</v>
      </c>
      <c r="L67" s="155">
        <f t="shared" si="51"/>
        <v>493444.35000000033</v>
      </c>
      <c r="M67" s="155">
        <f t="shared" si="51"/>
        <v>455271.89999999967</v>
      </c>
      <c r="N67" s="155">
        <f t="shared" si="51"/>
        <v>469176.04999999987</v>
      </c>
      <c r="O67" s="155">
        <f t="shared" si="51"/>
        <v>415609.45</v>
      </c>
      <c r="P67" s="155" t="str">
        <f t="shared" si="51"/>
        <v/>
      </c>
      <c r="Q67" s="55" t="str">
        <f t="shared" si="38"/>
        <v/>
      </c>
      <c r="S67" s="110" t="s">
        <v>88</v>
      </c>
      <c r="T67" s="196">
        <f>SUM(T60:T62)</f>
        <v>63838.016000000018</v>
      </c>
      <c r="U67" s="155">
        <f>SUM(U60:U62)</f>
        <v>79380.659999999989</v>
      </c>
      <c r="V67" s="155">
        <f>IF(V62="","",SUM(V60:V62))</f>
        <v>89950.456999999995</v>
      </c>
      <c r="W67" s="155">
        <f>IF(W62="","",SUM(W60:W62))</f>
        <v>90706.435000000056</v>
      </c>
      <c r="X67" s="155">
        <f t="shared" ref="X67:AH67" si="52">IF(X62="","",SUM(X60:X62))</f>
        <v>98610.478999999992</v>
      </c>
      <c r="Y67" s="155">
        <f t="shared" si="52"/>
        <v>84566.343999999997</v>
      </c>
      <c r="Z67" s="155">
        <f t="shared" si="52"/>
        <v>90045.485000000015</v>
      </c>
      <c r="AA67" s="155">
        <f t="shared" si="52"/>
        <v>94962.186000000016</v>
      </c>
      <c r="AB67" s="155">
        <f t="shared" si="52"/>
        <v>95891.539000000004</v>
      </c>
      <c r="AC67" s="155">
        <f t="shared" si="52"/>
        <v>103388.924</v>
      </c>
      <c r="AD67" s="155">
        <f t="shared" si="52"/>
        <v>140739.50200000001</v>
      </c>
      <c r="AE67" s="155">
        <f t="shared" si="52"/>
        <v>135949.3170000001</v>
      </c>
      <c r="AF67" s="155">
        <f t="shared" si="52"/>
        <v>144292.45000000004</v>
      </c>
      <c r="AG67" s="155">
        <f t="shared" si="52"/>
        <v>128573.61800000005</v>
      </c>
      <c r="AH67" s="123" t="str">
        <f t="shared" si="52"/>
        <v/>
      </c>
      <c r="AI67" s="55" t="str">
        <f t="shared" si="39"/>
        <v/>
      </c>
      <c r="AK67" s="200">
        <f t="shared" ref="AK67:AL67" si="53">(T67/B67)*10</f>
        <v>2.1176785143360082</v>
      </c>
      <c r="AL67" s="158">
        <f t="shared" si="53"/>
        <v>2.0453352071175841</v>
      </c>
      <c r="AM67" s="158">
        <f t="shared" ref="AM67:AX67" si="54">IF(V62="","",(V67/D67)*10)</f>
        <v>2.3611669003409426</v>
      </c>
      <c r="AN67" s="158">
        <f t="shared" si="54"/>
        <v>2.3941369028200361</v>
      </c>
      <c r="AO67" s="158">
        <f t="shared" si="54"/>
        <v>2.4847350923925884</v>
      </c>
      <c r="AP67" s="158">
        <f t="shared" si="54"/>
        <v>2.5101040433685897</v>
      </c>
      <c r="AQ67" s="158">
        <f t="shared" si="54"/>
        <v>2.8918726467832263</v>
      </c>
      <c r="AR67" s="158">
        <f t="shared" si="54"/>
        <v>2.8127189074129992</v>
      </c>
      <c r="AS67" s="158">
        <f t="shared" si="54"/>
        <v>3.045167309076886</v>
      </c>
      <c r="AT67" s="158">
        <f t="shared" si="54"/>
        <v>2.7727898597920304</v>
      </c>
      <c r="AU67" s="158">
        <f t="shared" si="54"/>
        <v>2.852185905056972</v>
      </c>
      <c r="AV67" s="158">
        <f t="shared" si="54"/>
        <v>2.9861126285193573</v>
      </c>
      <c r="AW67" s="158">
        <f t="shared" si="54"/>
        <v>3.0754436421040694</v>
      </c>
      <c r="AX67" s="158">
        <f t="shared" si="54"/>
        <v>3.0936163265777532</v>
      </c>
      <c r="AY67" s="304" t="str">
        <f t="shared" si="48"/>
        <v/>
      </c>
      <c r="AZ67" s="55" t="str">
        <f t="shared" si="37"/>
        <v/>
      </c>
    </row>
    <row r="68" spans="1:52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</row>
  </sheetData>
  <mergeCells count="24">
    <mergeCell ref="AK48:AY48"/>
    <mergeCell ref="AZ48:AZ49"/>
    <mergeCell ref="A48:A49"/>
    <mergeCell ref="B48:P48"/>
    <mergeCell ref="Q48:Q49"/>
    <mergeCell ref="S48:S49"/>
    <mergeCell ref="T48:AH48"/>
    <mergeCell ref="AI48:AI49"/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C70"/>
  <sheetViews>
    <sheetView showGridLines="0" topLeftCell="AH23" workbookViewId="0">
      <selection activeCell="AG51" sqref="AG51:AH62"/>
    </sheetView>
  </sheetViews>
  <sheetFormatPr defaultRowHeight="15" x14ac:dyDescent="0.25"/>
  <cols>
    <col min="1" max="1" width="18.7109375" customWidth="1"/>
    <col min="17" max="17" width="10.140625" customWidth="1"/>
    <col min="18" max="18" width="1.7109375" customWidth="1"/>
    <col min="19" max="19" width="18.7109375" hidden="1" customWidth="1"/>
    <col min="35" max="35" width="10" customWidth="1"/>
    <col min="36" max="36" width="1.7109375" customWidth="1"/>
    <col min="52" max="52" width="10" customWidth="1"/>
    <col min="54" max="55" width="9.140625" style="101"/>
  </cols>
  <sheetData>
    <row r="1" spans="1:55" ht="15.75" x14ac:dyDescent="0.25">
      <c r="A1" s="4" t="s">
        <v>100</v>
      </c>
    </row>
    <row r="3" spans="1:55" ht="15.75" thickBot="1" x14ac:dyDescent="0.3">
      <c r="Q3" s="205" t="s">
        <v>1</v>
      </c>
      <c r="AI3" s="289">
        <v>1000</v>
      </c>
      <c r="AZ3" s="289" t="s">
        <v>47</v>
      </c>
    </row>
    <row r="4" spans="1:55" ht="20.100000000000001" customHeight="1" x14ac:dyDescent="0.25">
      <c r="A4" s="338" t="s">
        <v>3</v>
      </c>
      <c r="B4" s="340" t="s">
        <v>71</v>
      </c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5"/>
      <c r="Q4" s="343" t="s">
        <v>148</v>
      </c>
      <c r="S4" s="341" t="s">
        <v>3</v>
      </c>
      <c r="T4" s="333" t="s">
        <v>71</v>
      </c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5"/>
      <c r="AI4" s="345" t="s">
        <v>148</v>
      </c>
      <c r="AK4" s="333" t="s">
        <v>71</v>
      </c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5"/>
      <c r="AZ4" s="343" t="s">
        <v>148</v>
      </c>
    </row>
    <row r="5" spans="1:55" ht="20.100000000000001" customHeight="1" thickBot="1" x14ac:dyDescent="0.3">
      <c r="A5" s="339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44"/>
      <c r="S5" s="342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46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35">
        <v>2018</v>
      </c>
      <c r="AT5" s="135">
        <v>2019</v>
      </c>
      <c r="AU5" s="135">
        <v>2020</v>
      </c>
      <c r="AV5" s="135">
        <v>2021</v>
      </c>
      <c r="AW5" s="135">
        <v>2022</v>
      </c>
      <c r="AX5" s="135">
        <v>2023</v>
      </c>
      <c r="AY5" s="133">
        <v>2024</v>
      </c>
      <c r="AZ5" s="344"/>
      <c r="BB5" s="290">
        <v>2013</v>
      </c>
      <c r="BC5" s="290">
        <v>2014</v>
      </c>
    </row>
    <row r="6" spans="1:55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4"/>
      <c r="S6" s="291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4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2"/>
    </row>
    <row r="7" spans="1:55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204">
        <v>208892.63999999984</v>
      </c>
      <c r="P7" s="112">
        <v>163609.57999999996</v>
      </c>
      <c r="Q7" s="61">
        <f>IF(P7="","",(P7-O7)/O7)</f>
        <v>-0.21677671362667406</v>
      </c>
      <c r="S7" s="109" t="s">
        <v>73</v>
      </c>
      <c r="T7" s="39">
        <v>5046.811999999999</v>
      </c>
      <c r="U7" s="153">
        <v>5419.8780000000006</v>
      </c>
      <c r="V7" s="153">
        <v>5376.692</v>
      </c>
      <c r="W7" s="153">
        <v>8185.9700000000021</v>
      </c>
      <c r="X7" s="153">
        <v>9253.7109999999993</v>
      </c>
      <c r="Y7" s="153">
        <v>8018.4579999999987</v>
      </c>
      <c r="Z7" s="153">
        <v>7549.5260000000026</v>
      </c>
      <c r="AA7" s="153">
        <v>9256.76</v>
      </c>
      <c r="AB7" s="153">
        <v>8429.6530000000002</v>
      </c>
      <c r="AC7" s="153">
        <v>12162.242999999999</v>
      </c>
      <c r="AD7" s="153">
        <v>14395.186999999998</v>
      </c>
      <c r="AE7" s="153">
        <v>11537.55599999999</v>
      </c>
      <c r="AF7" s="153">
        <v>12256.628999999999</v>
      </c>
      <c r="AG7" s="153">
        <v>14628.066999999995</v>
      </c>
      <c r="AH7" s="112">
        <v>11254.522000000001</v>
      </c>
      <c r="AI7" s="61">
        <f>IF(AH7="","",(AH7-AG7)/AG7)</f>
        <v>-0.23062138011809732</v>
      </c>
      <c r="AK7" s="124">
        <f t="shared" ref="AK7:AX22" si="0">(T7/B7)*10</f>
        <v>0.44977207995742902</v>
      </c>
      <c r="AL7" s="156">
        <f t="shared" si="0"/>
        <v>0.43216420185329257</v>
      </c>
      <c r="AM7" s="156">
        <f t="shared" si="0"/>
        <v>0.48157310832003042</v>
      </c>
      <c r="AN7" s="156">
        <f t="shared" si="0"/>
        <v>0.81023144139078462</v>
      </c>
      <c r="AO7" s="156">
        <f t="shared" si="0"/>
        <v>0.50984889235532815</v>
      </c>
      <c r="AP7" s="156">
        <f t="shared" si="0"/>
        <v>0.48445392298565154</v>
      </c>
      <c r="AQ7" s="156">
        <f t="shared" si="0"/>
        <v>0.5923922796474268</v>
      </c>
      <c r="AR7" s="156">
        <f t="shared" si="0"/>
        <v>0.55910247502123656</v>
      </c>
      <c r="AS7" s="156">
        <f t="shared" si="0"/>
        <v>0.78036077850810914</v>
      </c>
      <c r="AT7" s="156">
        <f t="shared" si="0"/>
        <v>0.60468642002463424</v>
      </c>
      <c r="AU7" s="156">
        <f t="shared" si="0"/>
        <v>0.62204140404177755</v>
      </c>
      <c r="AV7" s="156">
        <f t="shared" si="0"/>
        <v>0.53835457336931103</v>
      </c>
      <c r="AW7" s="156">
        <f t="shared" si="0"/>
        <v>0.64681962194657916</v>
      </c>
      <c r="AX7" s="156">
        <f t="shared" si="0"/>
        <v>0.70026722817998799</v>
      </c>
      <c r="AY7" s="156">
        <f>(AH7/P7)*10</f>
        <v>0.6878889365769415</v>
      </c>
      <c r="AZ7" s="61">
        <f t="shared" ref="AZ7:AZ23" si="1">IF(AY7="","",(AY7-AX7)/AX7)</f>
        <v>-1.7676525624678991E-2</v>
      </c>
      <c r="BB7" s="105"/>
      <c r="BC7" s="105"/>
    </row>
    <row r="8" spans="1:55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202">
        <v>263990.03999999986</v>
      </c>
      <c r="P8" s="119">
        <v>212864.03</v>
      </c>
      <c r="Q8" s="52">
        <f t="shared" ref="Q8:Q23" si="2">IF(P8="","",(P8-O8)/O8)</f>
        <v>-0.19366643529430083</v>
      </c>
      <c r="S8" s="109" t="s">
        <v>74</v>
      </c>
      <c r="T8" s="19">
        <v>4875.3999999999996</v>
      </c>
      <c r="U8" s="154">
        <v>5047.22</v>
      </c>
      <c r="V8" s="154">
        <v>4979.2489999999998</v>
      </c>
      <c r="W8" s="154">
        <v>7645.0780000000004</v>
      </c>
      <c r="X8" s="154">
        <v>9124.9479999999967</v>
      </c>
      <c r="Y8" s="154">
        <v>9271.5960000000014</v>
      </c>
      <c r="Z8" s="154">
        <v>8398.7909999999993</v>
      </c>
      <c r="AA8" s="154">
        <v>10079.532000000001</v>
      </c>
      <c r="AB8" s="154">
        <v>9460.1350000000002</v>
      </c>
      <c r="AC8" s="154">
        <v>13827.451999999999</v>
      </c>
      <c r="AD8" s="154">
        <v>13178.782000000005</v>
      </c>
      <c r="AE8" s="154">
        <v>12834.916000000007</v>
      </c>
      <c r="AF8" s="154">
        <v>17027.523999999998</v>
      </c>
      <c r="AG8" s="154">
        <v>16552.520999999993</v>
      </c>
      <c r="AH8" s="119">
        <v>12619.518000000009</v>
      </c>
      <c r="AI8" s="52">
        <f t="shared" ref="AI8:AI23" si="3">IF(AH8="","",(AH8-AG8)/AG8)</f>
        <v>-0.23760749193430933</v>
      </c>
      <c r="AK8" s="125">
        <f t="shared" si="0"/>
        <v>0.46934653261753362</v>
      </c>
      <c r="AL8" s="157">
        <f t="shared" si="0"/>
        <v>0.46007754707955117</v>
      </c>
      <c r="AM8" s="157">
        <f t="shared" si="0"/>
        <v>0.54886851547144277</v>
      </c>
      <c r="AN8" s="157">
        <f t="shared" si="0"/>
        <v>0.83587031142493495</v>
      </c>
      <c r="AO8" s="157">
        <f t="shared" si="0"/>
        <v>0.51048511635099003</v>
      </c>
      <c r="AP8" s="157">
        <f t="shared" si="0"/>
        <v>0.48971130968147902</v>
      </c>
      <c r="AQ8" s="157">
        <f t="shared" si="0"/>
        <v>0.52155723141664712</v>
      </c>
      <c r="AR8" s="157">
        <f t="shared" si="0"/>
        <v>0.55854530317506745</v>
      </c>
      <c r="AS8" s="157">
        <f t="shared" si="0"/>
        <v>0.93501907816934571</v>
      </c>
      <c r="AT8" s="157">
        <f t="shared" si="0"/>
        <v>0.57852492138372347</v>
      </c>
      <c r="AU8" s="157">
        <f t="shared" si="0"/>
        <v>0.65767022395341579</v>
      </c>
      <c r="AV8" s="157">
        <f t="shared" si="0"/>
        <v>0.49994277984027458</v>
      </c>
      <c r="AW8" s="157">
        <f t="shared" si="0"/>
        <v>0.64096617096176511</v>
      </c>
      <c r="AX8" s="157">
        <f t="shared" si="0"/>
        <v>0.62701308731193051</v>
      </c>
      <c r="AY8" s="157">
        <f>IF(AH8="","",(AH8/P8)*10)</f>
        <v>0.59284407985698706</v>
      </c>
      <c r="AZ8" s="52">
        <f t="shared" si="1"/>
        <v>-5.4494887182386396E-2</v>
      </c>
      <c r="BB8" s="105"/>
      <c r="BC8" s="105"/>
    </row>
    <row r="9" spans="1:55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202">
        <v>305451.39000000013</v>
      </c>
      <c r="P9" s="119">
        <v>170620.81999999977</v>
      </c>
      <c r="Q9" s="52">
        <f t="shared" si="2"/>
        <v>-0.44141416413263107</v>
      </c>
      <c r="S9" s="109" t="s">
        <v>75</v>
      </c>
      <c r="T9" s="19">
        <v>7464.3919999999998</v>
      </c>
      <c r="U9" s="154">
        <v>5720.5099999999993</v>
      </c>
      <c r="V9" s="154">
        <v>6851.9379999999956</v>
      </c>
      <c r="W9" s="154">
        <v>7142.3209999999999</v>
      </c>
      <c r="X9" s="154">
        <v>8172.4949999999981</v>
      </c>
      <c r="Y9" s="154">
        <v>8953.7059999999983</v>
      </c>
      <c r="Z9" s="154">
        <v>8549.0249999999996</v>
      </c>
      <c r="AA9" s="154">
        <v>9978.1299999999992</v>
      </c>
      <c r="AB9" s="154">
        <v>10309.046</v>
      </c>
      <c r="AC9" s="154">
        <v>11853.175999999999</v>
      </c>
      <c r="AD9" s="154">
        <v>12973.125000000002</v>
      </c>
      <c r="AE9" s="154">
        <v>17902.007000000001</v>
      </c>
      <c r="AF9" s="154">
        <v>13839.738000000005</v>
      </c>
      <c r="AG9" s="154">
        <v>20203.877000000008</v>
      </c>
      <c r="AH9" s="119">
        <v>13599.978000000008</v>
      </c>
      <c r="AI9" s="52">
        <f t="shared" si="3"/>
        <v>-0.32686295803523241</v>
      </c>
      <c r="AK9" s="125">
        <f t="shared" si="0"/>
        <v>0.44454071154342661</v>
      </c>
      <c r="AL9" s="157">
        <f t="shared" si="0"/>
        <v>0.45529015514061527</v>
      </c>
      <c r="AM9" s="157">
        <f t="shared" si="0"/>
        <v>0.50458285709151873</v>
      </c>
      <c r="AN9" s="157">
        <f t="shared" si="0"/>
        <v>0.9105632961572816</v>
      </c>
      <c r="AO9" s="157">
        <f t="shared" si="0"/>
        <v>0.51315833592555093</v>
      </c>
      <c r="AP9" s="157">
        <f t="shared" si="0"/>
        <v>0.49803333228390984</v>
      </c>
      <c r="AQ9" s="157">
        <f t="shared" si="0"/>
        <v>0.54005566429495178</v>
      </c>
      <c r="AR9" s="157">
        <f t="shared" si="0"/>
        <v>0.54005481555322443</v>
      </c>
      <c r="AS9" s="157">
        <f t="shared" si="0"/>
        <v>0.78542204075338629</v>
      </c>
      <c r="AT9" s="157">
        <f t="shared" si="0"/>
        <v>0.56510951343186677</v>
      </c>
      <c r="AU9" s="157">
        <f t="shared" si="0"/>
        <v>0.62037909182406781</v>
      </c>
      <c r="AV9" s="157">
        <f t="shared" si="0"/>
        <v>0.51615206164782534</v>
      </c>
      <c r="AW9" s="157">
        <f t="shared" si="0"/>
        <v>0.70079856596885204</v>
      </c>
      <c r="AX9" s="157">
        <f t="shared" si="0"/>
        <v>0.6614432823500983</v>
      </c>
      <c r="AY9" s="157">
        <f t="shared" ref="AY9:AY18" si="4">IF(AH9="","",(AH9/P9)*10)</f>
        <v>0.79708783488439616</v>
      </c>
      <c r="AZ9" s="52">
        <f t="shared" si="1"/>
        <v>0.20507359610994119</v>
      </c>
      <c r="BB9" s="105"/>
      <c r="BC9" s="105"/>
    </row>
    <row r="10" spans="1:55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202">
        <v>256969.5199999999</v>
      </c>
      <c r="P10" s="119"/>
      <c r="Q10" s="52" t="str">
        <f t="shared" si="2"/>
        <v/>
      </c>
      <c r="S10" s="109" t="s">
        <v>76</v>
      </c>
      <c r="T10" s="19">
        <v>7083.5199999999986</v>
      </c>
      <c r="U10" s="154">
        <v>5734.7760000000007</v>
      </c>
      <c r="V10" s="154">
        <v>6986.2150000000011</v>
      </c>
      <c r="W10" s="154">
        <v>8949.2860000000001</v>
      </c>
      <c r="X10" s="154">
        <v>7735.4290000000001</v>
      </c>
      <c r="Y10" s="154">
        <v>8580.4020000000019</v>
      </c>
      <c r="Z10" s="154">
        <v>6742.456000000001</v>
      </c>
      <c r="AA10" s="154">
        <v>10425.911000000004</v>
      </c>
      <c r="AB10" s="154">
        <v>11410.679</v>
      </c>
      <c r="AC10" s="154">
        <v>13024.389000000001</v>
      </c>
      <c r="AD10" s="154">
        <v>14120.863000000001</v>
      </c>
      <c r="AE10" s="154">
        <v>13171.960999999996</v>
      </c>
      <c r="AF10" s="154">
        <v>15339.621000000008</v>
      </c>
      <c r="AG10" s="154">
        <v>16613.527999999991</v>
      </c>
      <c r="AH10" s="119"/>
      <c r="AI10" s="52" t="str">
        <f t="shared" si="3"/>
        <v/>
      </c>
      <c r="AK10" s="125">
        <f t="shared" si="0"/>
        <v>0.41567550232571626</v>
      </c>
      <c r="AL10" s="157">
        <f t="shared" si="0"/>
        <v>0.45686088859129592</v>
      </c>
      <c r="AM10" s="157">
        <f t="shared" si="0"/>
        <v>0.53272115749897475</v>
      </c>
      <c r="AN10" s="157">
        <f t="shared" si="0"/>
        <v>0.80396422819385238</v>
      </c>
      <c r="AO10" s="157">
        <f t="shared" si="0"/>
        <v>0.55468838065790216</v>
      </c>
      <c r="AP10" s="157">
        <f t="shared" si="0"/>
        <v>0.49634555231011412</v>
      </c>
      <c r="AQ10" s="157">
        <f t="shared" si="0"/>
        <v>0.55762801647298088</v>
      </c>
      <c r="AR10" s="157">
        <f t="shared" si="0"/>
        <v>0.53227135799174041</v>
      </c>
      <c r="AS10" s="157">
        <f t="shared" si="0"/>
        <v>0.75882468575155682</v>
      </c>
      <c r="AT10" s="157">
        <f t="shared" si="0"/>
        <v>0.5317533930111793</v>
      </c>
      <c r="AU10" s="157">
        <f t="shared" si="0"/>
        <v>0.60603680487223821</v>
      </c>
      <c r="AV10" s="157">
        <f t="shared" si="0"/>
        <v>0.55215186652573567</v>
      </c>
      <c r="AW10" s="157">
        <f t="shared" si="0"/>
        <v>0.73418718445085307</v>
      </c>
      <c r="AX10" s="157">
        <f t="shared" si="0"/>
        <v>0.64651745467711486</v>
      </c>
      <c r="AY10" s="157" t="str">
        <f t="shared" si="4"/>
        <v/>
      </c>
      <c r="AZ10" s="52" t="str">
        <f t="shared" si="1"/>
        <v/>
      </c>
      <c r="BB10" s="105"/>
      <c r="BC10" s="105"/>
    </row>
    <row r="11" spans="1:55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202">
        <v>282035.58</v>
      </c>
      <c r="P11" s="119"/>
      <c r="Q11" s="52" t="str">
        <f t="shared" si="2"/>
        <v/>
      </c>
      <c r="S11" s="109" t="s">
        <v>77</v>
      </c>
      <c r="T11" s="19">
        <v>5269.9080000000022</v>
      </c>
      <c r="U11" s="154">
        <v>6791.5110000000022</v>
      </c>
      <c r="V11" s="154">
        <v>6331.175000000002</v>
      </c>
      <c r="W11" s="154">
        <v>12356.189000000002</v>
      </c>
      <c r="X11" s="154">
        <v>10013.188000000002</v>
      </c>
      <c r="Y11" s="154">
        <v>9709.3430000000008</v>
      </c>
      <c r="Z11" s="154">
        <v>9074.4239999999991</v>
      </c>
      <c r="AA11" s="154">
        <v>11193.306000000002</v>
      </c>
      <c r="AB11" s="154">
        <v>12194.198</v>
      </c>
      <c r="AC11" s="154">
        <v>12392.851000000008</v>
      </c>
      <c r="AD11" s="154">
        <v>10554.120999999999</v>
      </c>
      <c r="AE11" s="154">
        <v>14483.971999999998</v>
      </c>
      <c r="AF11" s="154">
        <v>20503.534999999996</v>
      </c>
      <c r="AG11" s="154">
        <v>18630.133999999998</v>
      </c>
      <c r="AH11" s="119"/>
      <c r="AI11" s="52" t="str">
        <f t="shared" si="3"/>
        <v/>
      </c>
      <c r="AK11" s="125">
        <f t="shared" si="0"/>
        <v>0.4983700555886183</v>
      </c>
      <c r="AL11" s="157">
        <f t="shared" si="0"/>
        <v>0.46272411236012051</v>
      </c>
      <c r="AM11" s="157">
        <f t="shared" si="0"/>
        <v>0.59620293919642087</v>
      </c>
      <c r="AN11" s="157">
        <f t="shared" si="0"/>
        <v>0.78832235306922693</v>
      </c>
      <c r="AO11" s="157">
        <f t="shared" si="0"/>
        <v>0.48065790285305188</v>
      </c>
      <c r="AP11" s="157">
        <f t="shared" si="0"/>
        <v>0.53317937263440585</v>
      </c>
      <c r="AQ11" s="157">
        <f t="shared" si="0"/>
        <v>0.58051031214885285</v>
      </c>
      <c r="AR11" s="157">
        <f t="shared" si="0"/>
        <v>0.53719749811892448</v>
      </c>
      <c r="AS11" s="157">
        <f t="shared" si="0"/>
        <v>0.98815241189063374</v>
      </c>
      <c r="AT11" s="157">
        <f t="shared" si="0"/>
        <v>0.54251916481950524</v>
      </c>
      <c r="AU11" s="157">
        <f t="shared" si="0"/>
        <v>0.50895878228594893</v>
      </c>
      <c r="AV11" s="157">
        <f t="shared" si="0"/>
        <v>0.53260521749669598</v>
      </c>
      <c r="AW11" s="157">
        <f t="shared" si="0"/>
        <v>0.68745029417799752</v>
      </c>
      <c r="AX11" s="157">
        <f t="shared" si="0"/>
        <v>0.66055970668665265</v>
      </c>
      <c r="AY11" s="157" t="str">
        <f t="shared" si="4"/>
        <v/>
      </c>
      <c r="AZ11" s="52" t="str">
        <f t="shared" si="1"/>
        <v/>
      </c>
      <c r="BB11" s="105"/>
      <c r="BC11" s="105"/>
    </row>
    <row r="12" spans="1:55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202">
        <v>323297.27000000107</v>
      </c>
      <c r="P12" s="119"/>
      <c r="Q12" s="52" t="str">
        <f t="shared" si="2"/>
        <v/>
      </c>
      <c r="S12" s="109" t="s">
        <v>78</v>
      </c>
      <c r="T12" s="19">
        <v>8468.7459999999992</v>
      </c>
      <c r="U12" s="154">
        <v>4467.674</v>
      </c>
      <c r="V12" s="154">
        <v>6989.1480000000029</v>
      </c>
      <c r="W12" s="154">
        <v>11275.52199999999</v>
      </c>
      <c r="X12" s="154">
        <v>8874.6120000000028</v>
      </c>
      <c r="Y12" s="154">
        <v>11770.861000000004</v>
      </c>
      <c r="Z12" s="154">
        <v>9513.2329999999984</v>
      </c>
      <c r="AA12" s="154">
        <v>14562.611999999999</v>
      </c>
      <c r="AB12" s="154">
        <v>13054.882</v>
      </c>
      <c r="AC12" s="154">
        <v>13834.111000000008</v>
      </c>
      <c r="AD12" s="154">
        <v>12299.127999999995</v>
      </c>
      <c r="AE12" s="154">
        <v>14683.353999999999</v>
      </c>
      <c r="AF12" s="154">
        <v>14797.464000000002</v>
      </c>
      <c r="AG12" s="154">
        <v>19551.391000000003</v>
      </c>
      <c r="AH12" s="119"/>
      <c r="AI12" s="52" t="str">
        <f t="shared" si="3"/>
        <v/>
      </c>
      <c r="AK12" s="125">
        <f t="shared" si="0"/>
        <v>0.48940102083250003</v>
      </c>
      <c r="AL12" s="157">
        <f t="shared" si="0"/>
        <v>0.50449374344847098</v>
      </c>
      <c r="AM12" s="157">
        <f t="shared" si="0"/>
        <v>0.57729878622795316</v>
      </c>
      <c r="AN12" s="157">
        <f t="shared" si="0"/>
        <v>0.79192363779461905</v>
      </c>
      <c r="AO12" s="157">
        <f t="shared" si="0"/>
        <v>0.54221451310521085</v>
      </c>
      <c r="AP12" s="157">
        <f t="shared" si="0"/>
        <v>0.51688432623633229</v>
      </c>
      <c r="AQ12" s="157">
        <f t="shared" si="0"/>
        <v>0.58966471319058733</v>
      </c>
      <c r="AR12" s="157">
        <f t="shared" si="0"/>
        <v>0.5887425368740008</v>
      </c>
      <c r="AS12" s="157">
        <f t="shared" si="0"/>
        <v>0.81811264500872194</v>
      </c>
      <c r="AT12" s="157">
        <f t="shared" si="0"/>
        <v>0.55588770322698033</v>
      </c>
      <c r="AU12" s="157">
        <f t="shared" si="0"/>
        <v>0.61193119574758248</v>
      </c>
      <c r="AV12" s="157">
        <f t="shared" si="0"/>
        <v>0.53029614319348128</v>
      </c>
      <c r="AW12" s="157">
        <f t="shared" si="0"/>
        <v>0.65521819073438026</v>
      </c>
      <c r="AX12" s="157">
        <f t="shared" si="0"/>
        <v>0.60474964728282243</v>
      </c>
      <c r="AY12" s="157" t="str">
        <f t="shared" si="4"/>
        <v/>
      </c>
      <c r="AZ12" s="52" t="str">
        <f t="shared" si="1"/>
        <v/>
      </c>
      <c r="BB12" s="105"/>
      <c r="BC12" s="105"/>
    </row>
    <row r="13" spans="1:55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301457.02999999985</v>
      </c>
      <c r="P13" s="119"/>
      <c r="Q13" s="52" t="str">
        <f t="shared" si="2"/>
        <v/>
      </c>
      <c r="S13" s="109" t="s">
        <v>79</v>
      </c>
      <c r="T13" s="19">
        <v>8304.4390000000039</v>
      </c>
      <c r="U13" s="154">
        <v>7350.9219999999987</v>
      </c>
      <c r="V13" s="154">
        <v>8610.476999999999</v>
      </c>
      <c r="W13" s="154">
        <v>14121.920000000007</v>
      </c>
      <c r="X13" s="154">
        <v>13262.653999999999</v>
      </c>
      <c r="Y13" s="154">
        <v>12363.967000000001</v>
      </c>
      <c r="Z13" s="154">
        <v>8473.6030000000046</v>
      </c>
      <c r="AA13" s="154">
        <v>11749.72900000001</v>
      </c>
      <c r="AB13" s="154">
        <v>14285.174000000001</v>
      </c>
      <c r="AC13" s="154">
        <v>14287.105000000005</v>
      </c>
      <c r="AD13" s="154">
        <v>16611.900999999998</v>
      </c>
      <c r="AE13" s="154">
        <v>15670.151999999995</v>
      </c>
      <c r="AF13" s="154">
        <v>16724.077000000001</v>
      </c>
      <c r="AG13" s="154">
        <v>19373.227000000014</v>
      </c>
      <c r="AH13" s="119"/>
      <c r="AI13" s="52" t="str">
        <f t="shared" si="3"/>
        <v/>
      </c>
      <c r="AK13" s="125">
        <f t="shared" si="0"/>
        <v>0.53967478774498701</v>
      </c>
      <c r="AL13" s="157">
        <f t="shared" si="0"/>
        <v>0.50255463998014638</v>
      </c>
      <c r="AM13" s="157">
        <f t="shared" si="0"/>
        <v>0.66411025378018629</v>
      </c>
      <c r="AN13" s="157">
        <f t="shared" si="0"/>
        <v>0.78542266846555253</v>
      </c>
      <c r="AO13" s="157">
        <f t="shared" si="0"/>
        <v>0.49213350654252608</v>
      </c>
      <c r="AP13" s="157">
        <f t="shared" si="0"/>
        <v>0.51999625184490039</v>
      </c>
      <c r="AQ13" s="157">
        <f t="shared" si="0"/>
        <v>0.57328655806682549</v>
      </c>
      <c r="AR13" s="157">
        <f t="shared" si="0"/>
        <v>0.56676539384784497</v>
      </c>
      <c r="AS13" s="157">
        <f t="shared" si="0"/>
        <v>0.81053566648256559</v>
      </c>
      <c r="AT13" s="157">
        <f t="shared" si="0"/>
        <v>0.51265743593434887</v>
      </c>
      <c r="AU13" s="157">
        <f t="shared" si="0"/>
        <v>0.58120081940987156</v>
      </c>
      <c r="AV13" s="157">
        <f t="shared" si="0"/>
        <v>0.56183921787576485</v>
      </c>
      <c r="AW13" s="157">
        <f t="shared" si="0"/>
        <v>0.70847582532245557</v>
      </c>
      <c r="AX13" s="157">
        <f t="shared" si="0"/>
        <v>0.64265301757932214</v>
      </c>
      <c r="AY13" s="157" t="str">
        <f t="shared" si="4"/>
        <v/>
      </c>
      <c r="AZ13" s="52" t="str">
        <f t="shared" si="1"/>
        <v/>
      </c>
      <c r="BB13" s="105"/>
      <c r="BC13" s="105"/>
    </row>
    <row r="14" spans="1:55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258370.37999999992</v>
      </c>
      <c r="P14" s="119"/>
      <c r="Q14" s="52" t="str">
        <f t="shared" si="2"/>
        <v/>
      </c>
      <c r="S14" s="109" t="s">
        <v>80</v>
      </c>
      <c r="T14" s="19">
        <v>7854.7379999999985</v>
      </c>
      <c r="U14" s="154">
        <v>8326.2219999999998</v>
      </c>
      <c r="V14" s="154">
        <v>7079.4509999999991</v>
      </c>
      <c r="W14" s="154">
        <v>9224.3630000000012</v>
      </c>
      <c r="X14" s="154">
        <v>8588.8440000000028</v>
      </c>
      <c r="Y14" s="154">
        <v>10903.496999999998</v>
      </c>
      <c r="Z14" s="154">
        <v>9835.2980000000043</v>
      </c>
      <c r="AA14" s="154">
        <v>10047.059999999994</v>
      </c>
      <c r="AB14" s="154">
        <v>13857.925999999999</v>
      </c>
      <c r="AC14" s="154">
        <v>14770.591999999991</v>
      </c>
      <c r="AD14" s="154">
        <v>15842.40800000001</v>
      </c>
      <c r="AE14" s="154">
        <v>12842.719000000006</v>
      </c>
      <c r="AF14" s="154">
        <v>16614.627</v>
      </c>
      <c r="AG14" s="154">
        <v>17377.493999999999</v>
      </c>
      <c r="AH14" s="119"/>
      <c r="AI14" s="52" t="str">
        <f t="shared" si="3"/>
        <v/>
      </c>
      <c r="AK14" s="125">
        <f t="shared" si="0"/>
        <v>0.45427317597741834</v>
      </c>
      <c r="AL14" s="157">
        <f t="shared" si="0"/>
        <v>0.4208013449111434</v>
      </c>
      <c r="AM14" s="157">
        <f t="shared" si="0"/>
        <v>0.65057433259497854</v>
      </c>
      <c r="AN14" s="157">
        <f t="shared" si="0"/>
        <v>0.71673199543963806</v>
      </c>
      <c r="AO14" s="157">
        <f t="shared" si="0"/>
        <v>0.436259341155668</v>
      </c>
      <c r="AP14" s="157">
        <f t="shared" si="0"/>
        <v>0.46104324133086483</v>
      </c>
      <c r="AQ14" s="157">
        <f t="shared" si="0"/>
        <v>0.60980228558256033</v>
      </c>
      <c r="AR14" s="157">
        <f t="shared" si="0"/>
        <v>0.58552699212611625</v>
      </c>
      <c r="AS14" s="157">
        <f t="shared" si="0"/>
        <v>0.76922209294470589</v>
      </c>
      <c r="AT14" s="157">
        <f t="shared" si="0"/>
        <v>0.49861409740591178</v>
      </c>
      <c r="AU14" s="157">
        <f t="shared" si="0"/>
        <v>0.55334691691330395</v>
      </c>
      <c r="AV14" s="157">
        <f t="shared" si="0"/>
        <v>0.58589877803467094</v>
      </c>
      <c r="AW14" s="157">
        <f t="shared" si="0"/>
        <v>0.6847548913986925</v>
      </c>
      <c r="AX14" s="157">
        <f t="shared" si="0"/>
        <v>0.67258073468019064</v>
      </c>
      <c r="AY14" s="157" t="str">
        <f t="shared" si="4"/>
        <v/>
      </c>
      <c r="AZ14" s="52" t="str">
        <f t="shared" si="1"/>
        <v/>
      </c>
      <c r="BB14" s="105"/>
      <c r="BC14" s="105"/>
    </row>
    <row r="15" spans="1:55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184973.02999999991</v>
      </c>
      <c r="P15" s="119"/>
      <c r="Q15" s="52" t="str">
        <f t="shared" si="2"/>
        <v/>
      </c>
      <c r="S15" s="109" t="s">
        <v>81</v>
      </c>
      <c r="T15" s="19">
        <v>8976.5390000000007</v>
      </c>
      <c r="U15" s="154">
        <v>8231.4969999999994</v>
      </c>
      <c r="V15" s="154">
        <v>7380.0529999999981</v>
      </c>
      <c r="W15" s="154">
        <v>9158.0150000000012</v>
      </c>
      <c r="X15" s="154">
        <v>11920.680999999999</v>
      </c>
      <c r="Y15" s="154">
        <v>8611.9049999999952</v>
      </c>
      <c r="Z15" s="154">
        <v>9047.3699999999972</v>
      </c>
      <c r="AA15" s="154">
        <v>10872.128000000008</v>
      </c>
      <c r="AB15" s="154">
        <v>13645.628000000001</v>
      </c>
      <c r="AC15" s="154">
        <v>13484.313000000007</v>
      </c>
      <c r="AD15" s="154">
        <v>12902.209999999997</v>
      </c>
      <c r="AE15" s="154">
        <v>12615.414999999995</v>
      </c>
      <c r="AF15" s="154">
        <v>19603.920000000002</v>
      </c>
      <c r="AG15" s="154">
        <v>13828.815000000011</v>
      </c>
      <c r="AH15" s="119"/>
      <c r="AI15" s="52" t="str">
        <f t="shared" si="3"/>
        <v/>
      </c>
      <c r="AK15" s="125">
        <f t="shared" si="0"/>
        <v>0.48608894904468092</v>
      </c>
      <c r="AL15" s="157">
        <f t="shared" si="0"/>
        <v>0.57028198953005838</v>
      </c>
      <c r="AM15" s="157">
        <f t="shared" si="0"/>
        <v>0.92129144158854492</v>
      </c>
      <c r="AN15" s="157">
        <f t="shared" si="0"/>
        <v>0.7448792684285741</v>
      </c>
      <c r="AO15" s="157">
        <f t="shared" si="0"/>
        <v>0.55097709882665669</v>
      </c>
      <c r="AP15" s="157">
        <f t="shared" si="0"/>
        <v>0.56417277320115655</v>
      </c>
      <c r="AQ15" s="157">
        <f t="shared" si="0"/>
        <v>0.60424963739491866</v>
      </c>
      <c r="AR15" s="157">
        <f t="shared" si="0"/>
        <v>0.79059534211607208</v>
      </c>
      <c r="AS15" s="157">
        <f t="shared" si="0"/>
        <v>0.86320088116450155</v>
      </c>
      <c r="AT15" s="157">
        <f t="shared" si="0"/>
        <v>0.54272632991931669</v>
      </c>
      <c r="AU15" s="157">
        <f t="shared" si="0"/>
        <v>0.66524202077045469</v>
      </c>
      <c r="AV15" s="157">
        <f t="shared" si="0"/>
        <v>0.67829880835180723</v>
      </c>
      <c r="AW15" s="157">
        <f t="shared" si="0"/>
        <v>0.71514501955494125</v>
      </c>
      <c r="AX15" s="157">
        <f t="shared" si="0"/>
        <v>0.74761250329304862</v>
      </c>
      <c r="AY15" s="157" t="str">
        <f t="shared" si="4"/>
        <v/>
      </c>
      <c r="AZ15" s="52" t="str">
        <f t="shared" si="1"/>
        <v/>
      </c>
      <c r="BB15" s="105"/>
      <c r="BC15" s="105"/>
    </row>
    <row r="16" spans="1:55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177006.75999999989</v>
      </c>
      <c r="P16" s="119"/>
      <c r="Q16" s="52" t="str">
        <f t="shared" si="2"/>
        <v/>
      </c>
      <c r="S16" s="109" t="s">
        <v>82</v>
      </c>
      <c r="T16" s="19">
        <v>8917.1569999999974</v>
      </c>
      <c r="U16" s="154">
        <v>6317.9840000000004</v>
      </c>
      <c r="V16" s="154">
        <v>6844.7550000000019</v>
      </c>
      <c r="W16" s="154">
        <v>12425.312000000002</v>
      </c>
      <c r="X16" s="154">
        <v>11852.688999999998</v>
      </c>
      <c r="Y16" s="154">
        <v>8900.4360000000015</v>
      </c>
      <c r="Z16" s="154">
        <v>10677.083000000001</v>
      </c>
      <c r="AA16" s="154">
        <v>13098.086000000008</v>
      </c>
      <c r="AB16" s="154">
        <v>16740.395</v>
      </c>
      <c r="AC16" s="154">
        <v>17459.428999999986</v>
      </c>
      <c r="AD16" s="154">
        <v>14265.805999999997</v>
      </c>
      <c r="AE16" s="154">
        <v>13945.046000000009</v>
      </c>
      <c r="AF16" s="154">
        <v>17808.539999999997</v>
      </c>
      <c r="AG16" s="154">
        <v>12910.609000000006</v>
      </c>
      <c r="AH16" s="119"/>
      <c r="AI16" s="52" t="str">
        <f t="shared" si="3"/>
        <v/>
      </c>
      <c r="AK16" s="125">
        <f t="shared" si="0"/>
        <v>0.50940855377704619</v>
      </c>
      <c r="AL16" s="157">
        <f t="shared" si="0"/>
        <v>0.62502982699747878</v>
      </c>
      <c r="AM16" s="157">
        <f t="shared" si="0"/>
        <v>0.99154958019518513</v>
      </c>
      <c r="AN16" s="157">
        <f t="shared" si="0"/>
        <v>0.80404355483546253</v>
      </c>
      <c r="AO16" s="157">
        <f t="shared" si="0"/>
        <v>0.61733227853359063</v>
      </c>
      <c r="AP16" s="157">
        <f t="shared" si="0"/>
        <v>0.71987570862832317</v>
      </c>
      <c r="AQ16" s="157">
        <f t="shared" si="0"/>
        <v>0.76635350276526137</v>
      </c>
      <c r="AR16" s="157">
        <f t="shared" si="0"/>
        <v>0.8211433301976967</v>
      </c>
      <c r="AS16" s="157">
        <f t="shared" si="0"/>
        <v>0.76836051432490382</v>
      </c>
      <c r="AT16" s="157">
        <f t="shared" si="0"/>
        <v>0.62297780713489115</v>
      </c>
      <c r="AU16" s="157">
        <f t="shared" si="0"/>
        <v>0.64502965024503012</v>
      </c>
      <c r="AV16" s="157">
        <f t="shared" si="0"/>
        <v>0.62782479707526928</v>
      </c>
      <c r="AW16" s="157">
        <f t="shared" si="0"/>
        <v>0.68654140158990717</v>
      </c>
      <c r="AX16" s="157">
        <f t="shared" si="0"/>
        <v>0.72938508111215716</v>
      </c>
      <c r="AY16" s="157" t="str">
        <f t="shared" si="4"/>
        <v/>
      </c>
      <c r="AZ16" s="52" t="str">
        <f t="shared" si="1"/>
        <v/>
      </c>
      <c r="BB16" s="105"/>
      <c r="BC16" s="105"/>
    </row>
    <row r="17" spans="1:55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189592.51999999976</v>
      </c>
      <c r="P17" s="119"/>
      <c r="Q17" s="52" t="str">
        <f t="shared" si="2"/>
        <v/>
      </c>
      <c r="S17" s="109" t="s">
        <v>83</v>
      </c>
      <c r="T17" s="19">
        <v>8623.6640000000007</v>
      </c>
      <c r="U17" s="154">
        <v>7729.3239999999987</v>
      </c>
      <c r="V17" s="154">
        <v>10518.219000000001</v>
      </c>
      <c r="W17" s="154">
        <v>7756.1780000000035</v>
      </c>
      <c r="X17" s="154">
        <v>12715.098000000002</v>
      </c>
      <c r="Y17" s="154">
        <v>10229.966999999997</v>
      </c>
      <c r="Z17" s="154">
        <v>10778.716999999997</v>
      </c>
      <c r="AA17" s="154">
        <v>11138.637000000001</v>
      </c>
      <c r="AB17" s="154">
        <v>17757.596000000001</v>
      </c>
      <c r="AC17" s="154">
        <v>15905.198000000008</v>
      </c>
      <c r="AD17" s="154">
        <v>14901.102000000014</v>
      </c>
      <c r="AE17" s="154">
        <v>15769.840000000007</v>
      </c>
      <c r="AF17" s="154">
        <v>21137.471000000001</v>
      </c>
      <c r="AG17" s="154">
        <v>15538.112000000008</v>
      </c>
      <c r="AH17" s="119"/>
      <c r="AI17" s="52" t="str">
        <f t="shared" si="3"/>
        <v/>
      </c>
      <c r="AK17" s="125">
        <f t="shared" si="0"/>
        <v>0.60031460662581315</v>
      </c>
      <c r="AL17" s="157">
        <f t="shared" si="0"/>
        <v>0.71355709966938063</v>
      </c>
      <c r="AM17" s="157">
        <f t="shared" ref="AM17:AP19" si="5">IF(V17="","",(V17/D17)*10)</f>
        <v>0.83440387019522733</v>
      </c>
      <c r="AN17" s="157">
        <f t="shared" si="5"/>
        <v>0.75962205850307263</v>
      </c>
      <c r="AO17" s="157">
        <f t="shared" si="5"/>
        <v>0.665186196292187</v>
      </c>
      <c r="AP17" s="157">
        <f t="shared" si="5"/>
        <v>0.71107592250929597</v>
      </c>
      <c r="AQ17" s="157">
        <f t="shared" si="0"/>
        <v>0.71269022597614096</v>
      </c>
      <c r="AR17" s="157">
        <f t="shared" si="0"/>
        <v>0.81960669958150867</v>
      </c>
      <c r="AS17" s="157">
        <f t="shared" si="0"/>
        <v>0.65924492501094711</v>
      </c>
      <c r="AT17" s="157">
        <f t="shared" si="0"/>
        <v>0.69739113193480651</v>
      </c>
      <c r="AU17" s="157">
        <f t="shared" si="0"/>
        <v>0.65871886092679444</v>
      </c>
      <c r="AV17" s="157">
        <f t="shared" si="0"/>
        <v>0.73566620101991387</v>
      </c>
      <c r="AW17" s="157">
        <f t="shared" si="0"/>
        <v>0.76443149183598691</v>
      </c>
      <c r="AX17" s="157">
        <f t="shared" si="0"/>
        <v>0.81955300768195016</v>
      </c>
      <c r="AY17" s="157" t="str">
        <f t="shared" si="4"/>
        <v/>
      </c>
      <c r="AZ17" s="52" t="str">
        <f t="shared" si="1"/>
        <v/>
      </c>
      <c r="BB17" s="105"/>
      <c r="BC17" s="105"/>
    </row>
    <row r="18" spans="1:55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197559.73999999987</v>
      </c>
      <c r="P18" s="119"/>
      <c r="Q18" s="52" t="str">
        <f t="shared" si="2"/>
        <v/>
      </c>
      <c r="S18" s="109" t="s">
        <v>84</v>
      </c>
      <c r="T18" s="19">
        <v>8608.0499999999975</v>
      </c>
      <c r="U18" s="154">
        <v>10777.051000000001</v>
      </c>
      <c r="V18" s="154">
        <v>8423.9280000000035</v>
      </c>
      <c r="W18" s="154">
        <v>14158.847</v>
      </c>
      <c r="X18" s="154">
        <v>13639.642000000007</v>
      </c>
      <c r="Y18" s="154">
        <v>9440.7710000000006</v>
      </c>
      <c r="Z18" s="154">
        <v>11551.010000000002</v>
      </c>
      <c r="AA18" s="154">
        <v>14804.034999999996</v>
      </c>
      <c r="AB18" s="154">
        <v>13581.739</v>
      </c>
      <c r="AC18" s="154">
        <v>16207.478999999999</v>
      </c>
      <c r="AD18" s="154">
        <v>14210.079999999994</v>
      </c>
      <c r="AE18" s="154">
        <v>17409.10100000001</v>
      </c>
      <c r="AF18" s="154">
        <v>19690.529000000002</v>
      </c>
      <c r="AG18" s="154">
        <v>13645.142999999998</v>
      </c>
      <c r="AH18" s="119"/>
      <c r="AI18" s="52" t="str">
        <f t="shared" si="3"/>
        <v/>
      </c>
      <c r="AK18" s="125">
        <f t="shared" si="0"/>
        <v>0.56293609227965202</v>
      </c>
      <c r="AL18" s="157">
        <f t="shared" si="0"/>
        <v>0.49757933898949919</v>
      </c>
      <c r="AM18" s="157">
        <f t="shared" si="5"/>
        <v>0.98046650538801527</v>
      </c>
      <c r="AN18" s="157">
        <f t="shared" si="5"/>
        <v>0.61540853762851611</v>
      </c>
      <c r="AO18" s="157">
        <f t="shared" si="5"/>
        <v>0.58447388363736552</v>
      </c>
      <c r="AP18" s="157">
        <f t="shared" si="5"/>
        <v>0.63213282543644767</v>
      </c>
      <c r="AQ18" s="157">
        <f t="shared" si="0"/>
        <v>0.68056524515204542</v>
      </c>
      <c r="AR18" s="157">
        <f t="shared" si="0"/>
        <v>0.91603617653690639</v>
      </c>
      <c r="AS18" s="157">
        <f t="shared" si="0"/>
        <v>0.67341958545274683</v>
      </c>
      <c r="AT18" s="157">
        <f t="shared" si="0"/>
        <v>0.7003002037365289</v>
      </c>
      <c r="AU18" s="157">
        <f t="shared" si="0"/>
        <v>0.56951749515031103</v>
      </c>
      <c r="AV18" s="157">
        <f t="shared" si="0"/>
        <v>0.71024266463191987</v>
      </c>
      <c r="AW18" s="157">
        <f t="shared" si="0"/>
        <v>0.66289479896411974</v>
      </c>
      <c r="AX18" s="157">
        <f t="shared" si="0"/>
        <v>0.69068439753970146</v>
      </c>
      <c r="AY18" s="157" t="str">
        <f t="shared" si="4"/>
        <v/>
      </c>
      <c r="AZ18" s="52" t="str">
        <f t="shared" si="1"/>
        <v/>
      </c>
      <c r="BB18" s="105"/>
      <c r="BC18" s="105"/>
    </row>
    <row r="19" spans="1:55" ht="20.100000000000001" customHeight="1" thickBot="1" x14ac:dyDescent="0.3">
      <c r="A19" s="35" t="str">
        <f>'2'!A19</f>
        <v>jan-mar</v>
      </c>
      <c r="B19" s="167">
        <f>SUM(B7:B9)</f>
        <v>383996.99999999988</v>
      </c>
      <c r="C19" s="168">
        <f t="shared" ref="C19:P19" si="6">SUM(C7:C9)</f>
        <v>360761.51999999996</v>
      </c>
      <c r="D19" s="168">
        <f t="shared" si="6"/>
        <v>338161.04999999993</v>
      </c>
      <c r="E19" s="168">
        <f t="shared" si="6"/>
        <v>270933.47000000003</v>
      </c>
      <c r="F19" s="168">
        <f t="shared" si="6"/>
        <v>519508.35</v>
      </c>
      <c r="G19" s="168">
        <f t="shared" si="6"/>
        <v>534624.43999999983</v>
      </c>
      <c r="H19" s="168">
        <f t="shared" si="6"/>
        <v>446773.26</v>
      </c>
      <c r="I19" s="168">
        <f t="shared" si="6"/>
        <v>530786.49</v>
      </c>
      <c r="J19" s="168">
        <f t="shared" si="6"/>
        <v>340453.22</v>
      </c>
      <c r="K19" s="168">
        <f t="shared" si="6"/>
        <v>649895.34000000008</v>
      </c>
      <c r="L19" s="168">
        <f t="shared" si="6"/>
        <v>640920.42999999993</v>
      </c>
      <c r="M19" s="168">
        <f t="shared" si="6"/>
        <v>817875.08000000077</v>
      </c>
      <c r="N19" s="168">
        <f t="shared" si="6"/>
        <v>652629.94999999914</v>
      </c>
      <c r="O19" s="168">
        <f t="shared" si="6"/>
        <v>778334.06999999983</v>
      </c>
      <c r="P19" s="311">
        <f t="shared" si="6"/>
        <v>547094.4299999997</v>
      </c>
      <c r="Q19" s="164">
        <f t="shared" si="2"/>
        <v>-0.29709561602513451</v>
      </c>
      <c r="R19" s="171"/>
      <c r="S19" s="170"/>
      <c r="T19" s="167">
        <f>SUM(T7:T9)</f>
        <v>17386.603999999999</v>
      </c>
      <c r="U19" s="168">
        <f t="shared" ref="U19:AH19" si="7">SUM(U7:U9)</f>
        <v>16187.608</v>
      </c>
      <c r="V19" s="168">
        <f t="shared" si="7"/>
        <v>17207.878999999994</v>
      </c>
      <c r="W19" s="168">
        <f t="shared" si="7"/>
        <v>22973.369000000002</v>
      </c>
      <c r="X19" s="168">
        <f t="shared" si="7"/>
        <v>26551.153999999995</v>
      </c>
      <c r="Y19" s="168">
        <f t="shared" si="7"/>
        <v>26243.759999999998</v>
      </c>
      <c r="Z19" s="168">
        <f t="shared" si="7"/>
        <v>24497.342000000004</v>
      </c>
      <c r="AA19" s="168">
        <f t="shared" si="7"/>
        <v>29314.421999999999</v>
      </c>
      <c r="AB19" s="168">
        <f t="shared" si="7"/>
        <v>28198.834000000003</v>
      </c>
      <c r="AC19" s="168">
        <f t="shared" si="7"/>
        <v>37842.870999999999</v>
      </c>
      <c r="AD19" s="168">
        <f t="shared" si="7"/>
        <v>40547.094000000005</v>
      </c>
      <c r="AE19" s="168">
        <f t="shared" si="7"/>
        <v>42274.478999999992</v>
      </c>
      <c r="AF19" s="168">
        <f t="shared" si="7"/>
        <v>43123.891000000003</v>
      </c>
      <c r="AG19" s="168">
        <f t="shared" si="7"/>
        <v>51384.464999999997</v>
      </c>
      <c r="AH19" s="169">
        <f t="shared" si="7"/>
        <v>37474.018000000018</v>
      </c>
      <c r="AI19" s="61">
        <f t="shared" si="3"/>
        <v>-0.27071308419772355</v>
      </c>
      <c r="AK19" s="172">
        <f t="shared" si="0"/>
        <v>0.45277968317460826</v>
      </c>
      <c r="AL19" s="173">
        <f t="shared" si="0"/>
        <v>0.44870661372088694</v>
      </c>
      <c r="AM19" s="173">
        <f t="shared" si="5"/>
        <v>0.50886638186154198</v>
      </c>
      <c r="AN19" s="173">
        <f t="shared" si="5"/>
        <v>0.84793395958055684</v>
      </c>
      <c r="AO19" s="173">
        <f t="shared" si="5"/>
        <v>0.51108233390281399</v>
      </c>
      <c r="AP19" s="173">
        <f t="shared" si="5"/>
        <v>0.49088216019454722</v>
      </c>
      <c r="AQ19" s="173">
        <f t="shared" si="0"/>
        <v>0.54831710384815791</v>
      </c>
      <c r="AR19" s="173">
        <f t="shared" si="0"/>
        <v>0.55228274555367829</v>
      </c>
      <c r="AS19" s="173">
        <f t="shared" si="0"/>
        <v>0.82827338216980306</v>
      </c>
      <c r="AT19" s="173">
        <f t="shared" si="0"/>
        <v>0.5822917733184545</v>
      </c>
      <c r="AU19" s="173">
        <f t="shared" si="0"/>
        <v>0.63263850085103401</v>
      </c>
      <c r="AV19" s="173">
        <f t="shared" si="0"/>
        <v>0.51688185682341559</v>
      </c>
      <c r="AW19" s="173">
        <f t="shared" si="0"/>
        <v>0.66077094684361415</v>
      </c>
      <c r="AX19" s="173">
        <f t="shared" si="0"/>
        <v>0.66018522098101151</v>
      </c>
      <c r="AY19" s="173">
        <f>(AH19/P19)*10</f>
        <v>0.68496434884193647</v>
      </c>
      <c r="AZ19" s="61">
        <f t="shared" si="1"/>
        <v>3.7533599773869615E-2</v>
      </c>
      <c r="BB19" s="105"/>
      <c r="BC19" s="105"/>
    </row>
    <row r="20" spans="1:55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O20" si="8">SUM(E7:E9)</f>
        <v>270933.47000000003</v>
      </c>
      <c r="F20" s="154">
        <f t="shared" si="8"/>
        <v>519508.35</v>
      </c>
      <c r="G20" s="154">
        <f t="shared" si="8"/>
        <v>534624.43999999983</v>
      </c>
      <c r="H20" s="154">
        <f t="shared" si="8"/>
        <v>446773.26</v>
      </c>
      <c r="I20" s="154">
        <f t="shared" si="8"/>
        <v>530786.49</v>
      </c>
      <c r="J20" s="154">
        <f t="shared" si="8"/>
        <v>340453.22</v>
      </c>
      <c r="K20" s="154">
        <f t="shared" si="8"/>
        <v>649895.34000000008</v>
      </c>
      <c r="L20" s="154">
        <f t="shared" si="8"/>
        <v>640920.42999999993</v>
      </c>
      <c r="M20" s="154">
        <f t="shared" si="8"/>
        <v>817875.08000000077</v>
      </c>
      <c r="N20" s="154">
        <f t="shared" si="8"/>
        <v>652629.94999999914</v>
      </c>
      <c r="O20" s="154">
        <f t="shared" si="8"/>
        <v>778334.06999999983</v>
      </c>
      <c r="P20" s="154">
        <f>IF(P9="","",SUM(P7:P9))</f>
        <v>547094.4299999997</v>
      </c>
      <c r="Q20" s="61">
        <f t="shared" si="2"/>
        <v>-0.29709561602513451</v>
      </c>
      <c r="S20" s="109" t="s">
        <v>85</v>
      </c>
      <c r="T20" s="19">
        <f>SUM(T7:T9)</f>
        <v>17386.603999999999</v>
      </c>
      <c r="U20" s="154">
        <f t="shared" ref="U20" si="9">SUM(U7:U9)</f>
        <v>16187.608</v>
      </c>
      <c r="V20" s="154">
        <f>SUM(V7:V9)</f>
        <v>17207.878999999994</v>
      </c>
      <c r="W20" s="154">
        <f t="shared" ref="W20:AG20" si="10">SUM(W7:W9)</f>
        <v>22973.369000000002</v>
      </c>
      <c r="X20" s="154">
        <f t="shared" si="10"/>
        <v>26551.153999999995</v>
      </c>
      <c r="Y20" s="154">
        <f t="shared" si="10"/>
        <v>26243.759999999998</v>
      </c>
      <c r="Z20" s="154">
        <f t="shared" si="10"/>
        <v>24497.342000000004</v>
      </c>
      <c r="AA20" s="154">
        <f t="shared" si="10"/>
        <v>29314.421999999999</v>
      </c>
      <c r="AB20" s="154">
        <f t="shared" si="10"/>
        <v>28198.834000000003</v>
      </c>
      <c r="AC20" s="154">
        <f t="shared" si="10"/>
        <v>37842.870999999999</v>
      </c>
      <c r="AD20" s="154">
        <f t="shared" si="10"/>
        <v>40547.094000000005</v>
      </c>
      <c r="AE20" s="154">
        <f t="shared" si="10"/>
        <v>42274.478999999992</v>
      </c>
      <c r="AF20" s="154">
        <f t="shared" si="10"/>
        <v>43123.891000000003</v>
      </c>
      <c r="AG20" s="154">
        <f t="shared" si="10"/>
        <v>51384.464999999997</v>
      </c>
      <c r="AH20" s="202">
        <f>IF(AH9="","",SUM(AH7:AH9))</f>
        <v>37474.018000000018</v>
      </c>
      <c r="AI20" s="61">
        <f t="shared" si="3"/>
        <v>-0.27071308419772355</v>
      </c>
      <c r="AK20" s="124">
        <f t="shared" si="0"/>
        <v>0.45277968317460826</v>
      </c>
      <c r="AL20" s="156">
        <f t="shared" si="0"/>
        <v>0.44870661372088694</v>
      </c>
      <c r="AM20" s="156">
        <f t="shared" si="0"/>
        <v>0.50886638186154198</v>
      </c>
      <c r="AN20" s="156">
        <f t="shared" si="0"/>
        <v>0.84793395958055684</v>
      </c>
      <c r="AO20" s="156">
        <f t="shared" si="0"/>
        <v>0.51108233390281399</v>
      </c>
      <c r="AP20" s="156">
        <f t="shared" si="0"/>
        <v>0.49088216019454722</v>
      </c>
      <c r="AQ20" s="156">
        <f t="shared" si="0"/>
        <v>0.54831710384815791</v>
      </c>
      <c r="AR20" s="156">
        <f t="shared" si="0"/>
        <v>0.55228274555367829</v>
      </c>
      <c r="AS20" s="156">
        <f t="shared" si="0"/>
        <v>0.82827338216980306</v>
      </c>
      <c r="AT20" s="156">
        <f t="shared" si="0"/>
        <v>0.5822917733184545</v>
      </c>
      <c r="AU20" s="156">
        <f t="shared" si="0"/>
        <v>0.63263850085103401</v>
      </c>
      <c r="AV20" s="156">
        <f t="shared" si="0"/>
        <v>0.51688185682341559</v>
      </c>
      <c r="AW20" s="156">
        <f t="shared" si="0"/>
        <v>0.66077094684361415</v>
      </c>
      <c r="AX20" s="156">
        <f t="shared" si="0"/>
        <v>0.66018522098101151</v>
      </c>
      <c r="AY20" s="156">
        <f>IF(AH20="","",(AH20/P20)*10)</f>
        <v>0.68496434884193647</v>
      </c>
      <c r="AZ20" s="61">
        <f t="shared" si="1"/>
        <v>3.7533599773869615E-2</v>
      </c>
      <c r="BB20" s="105"/>
      <c r="BC20" s="105"/>
    </row>
    <row r="21" spans="1:55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O21" si="11">SUM(E10:E12)</f>
        <v>410436.21999999991</v>
      </c>
      <c r="F21" s="154">
        <f t="shared" si="11"/>
        <v>511451.39999999991</v>
      </c>
      <c r="G21" s="154">
        <f t="shared" si="11"/>
        <v>582701.47000000009</v>
      </c>
      <c r="H21" s="154">
        <f t="shared" si="11"/>
        <v>438564.12</v>
      </c>
      <c r="I21" s="154">
        <f t="shared" si="11"/>
        <v>651591.7899999998</v>
      </c>
      <c r="J21" s="154">
        <f t="shared" si="11"/>
        <v>433350.24</v>
      </c>
      <c r="K21" s="154">
        <f t="shared" si="11"/>
        <v>722229.66999999993</v>
      </c>
      <c r="L21" s="154">
        <f t="shared" si="11"/>
        <v>641359.04</v>
      </c>
      <c r="M21" s="154">
        <f t="shared" si="11"/>
        <v>787392.28999999992</v>
      </c>
      <c r="N21" s="154">
        <f t="shared" si="11"/>
        <v>733028.42999999993</v>
      </c>
      <c r="O21" s="154">
        <f t="shared" si="11"/>
        <v>862302.37000000093</v>
      </c>
      <c r="P21" s="154" t="str">
        <f>IF(P12="","",SUM(P10:P12))</f>
        <v/>
      </c>
      <c r="Q21" s="52" t="str">
        <f t="shared" si="2"/>
        <v/>
      </c>
      <c r="S21" s="109" t="s">
        <v>86</v>
      </c>
      <c r="T21" s="19">
        <f>SUM(T10:T12)</f>
        <v>20822.173999999999</v>
      </c>
      <c r="U21" s="154">
        <f t="shared" ref="U21" si="12">SUM(U10:U12)</f>
        <v>16993.961000000003</v>
      </c>
      <c r="V21" s="154">
        <f>SUM(V10:V12)</f>
        <v>20306.538000000008</v>
      </c>
      <c r="W21" s="154">
        <f t="shared" ref="W21:AG21" si="13">SUM(W10:W12)</f>
        <v>32580.996999999992</v>
      </c>
      <c r="X21" s="154">
        <f t="shared" si="13"/>
        <v>26623.229000000007</v>
      </c>
      <c r="Y21" s="154">
        <f t="shared" si="13"/>
        <v>30060.606000000007</v>
      </c>
      <c r="Z21" s="154">
        <f t="shared" si="13"/>
        <v>25330.112999999998</v>
      </c>
      <c r="AA21" s="154">
        <f t="shared" si="13"/>
        <v>36181.829000000005</v>
      </c>
      <c r="AB21" s="154">
        <f t="shared" si="13"/>
        <v>36659.758999999998</v>
      </c>
      <c r="AC21" s="154">
        <f t="shared" si="13"/>
        <v>39251.351000000017</v>
      </c>
      <c r="AD21" s="154">
        <f t="shared" si="13"/>
        <v>36974.111999999994</v>
      </c>
      <c r="AE21" s="154">
        <f t="shared" si="13"/>
        <v>42339.286999999997</v>
      </c>
      <c r="AF21" s="154">
        <f t="shared" si="13"/>
        <v>50640.62</v>
      </c>
      <c r="AG21" s="154">
        <f t="shared" si="13"/>
        <v>54795.052999999993</v>
      </c>
      <c r="AH21" s="202" t="str">
        <f>IF(AH12="","",SUM(AH10:AH12))</f>
        <v/>
      </c>
      <c r="AI21" s="52" t="str">
        <f t="shared" si="3"/>
        <v/>
      </c>
      <c r="AK21" s="125">
        <f t="shared" si="0"/>
        <v>0.4635433813049899</v>
      </c>
      <c r="AL21" s="157">
        <f t="shared" si="0"/>
        <v>0.4709352422927755</v>
      </c>
      <c r="AM21" s="157">
        <f t="shared" si="0"/>
        <v>0.56658857702200172</v>
      </c>
      <c r="AN21" s="157">
        <f t="shared" si="0"/>
        <v>0.7938138841645116</v>
      </c>
      <c r="AO21" s="157">
        <f t="shared" si="0"/>
        <v>0.52054269477021697</v>
      </c>
      <c r="AP21" s="157">
        <f t="shared" si="0"/>
        <v>0.51588347631935783</v>
      </c>
      <c r="AQ21" s="157">
        <f t="shared" si="0"/>
        <v>0.57756920470374995</v>
      </c>
      <c r="AR21" s="157">
        <f t="shared" si="0"/>
        <v>0.55528368459031718</v>
      </c>
      <c r="AS21" s="157">
        <f t="shared" si="0"/>
        <v>0.84596143295086201</v>
      </c>
      <c r="AT21" s="157">
        <f t="shared" si="0"/>
        <v>0.54347464013767288</v>
      </c>
      <c r="AU21" s="157">
        <f t="shared" si="0"/>
        <v>0.57649631008553326</v>
      </c>
      <c r="AV21" s="157">
        <f t="shared" si="0"/>
        <v>0.53771528547733172</v>
      </c>
      <c r="AW21" s="157">
        <f t="shared" si="0"/>
        <v>0.69084114513812245</v>
      </c>
      <c r="AX21" s="157">
        <f t="shared" si="0"/>
        <v>0.63545056706732617</v>
      </c>
      <c r="AY21" s="303" t="str">
        <f>IF(AH21="","",(AH21/P21)*10)</f>
        <v/>
      </c>
      <c r="AZ21" s="52" t="str">
        <f t="shared" si="1"/>
        <v/>
      </c>
      <c r="BB21" s="105"/>
      <c r="BC21" s="105"/>
    </row>
    <row r="22" spans="1:55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O22" si="14">SUM(E13:E15)</f>
        <v>431446.86999999988</v>
      </c>
      <c r="F22" s="154">
        <f t="shared" si="14"/>
        <v>682723.02999999991</v>
      </c>
      <c r="G22" s="154">
        <f t="shared" si="14"/>
        <v>626913.08999999985</v>
      </c>
      <c r="H22" s="154">
        <f t="shared" si="14"/>
        <v>458823.13999999961</v>
      </c>
      <c r="I22" s="154">
        <f t="shared" si="14"/>
        <v>516420.31999999972</v>
      </c>
      <c r="J22" s="154">
        <f t="shared" si="14"/>
        <v>514480.41000000003</v>
      </c>
      <c r="K22" s="154">
        <f t="shared" si="14"/>
        <v>823375.22000000055</v>
      </c>
      <c r="L22" s="154">
        <f t="shared" si="14"/>
        <v>766069.49</v>
      </c>
      <c r="M22" s="154">
        <f t="shared" si="14"/>
        <v>684091.10999999964</v>
      </c>
      <c r="N22" s="154">
        <f t="shared" si="14"/>
        <v>752818.34999999928</v>
      </c>
      <c r="O22" s="154">
        <f t="shared" si="14"/>
        <v>744800.43999999971</v>
      </c>
      <c r="P22" s="154" t="str">
        <f>IF(P15="","",SUM(P13:P15))</f>
        <v/>
      </c>
      <c r="Q22" s="52" t="str">
        <f t="shared" si="2"/>
        <v/>
      </c>
      <c r="S22" s="109" t="s">
        <v>87</v>
      </c>
      <c r="T22" s="19">
        <f>SUM(T13:T15)</f>
        <v>25135.716000000004</v>
      </c>
      <c r="U22" s="154">
        <f t="shared" ref="U22" si="15">SUM(U13:U15)</f>
        <v>23908.640999999996</v>
      </c>
      <c r="V22" s="154">
        <f>SUM(V13:V15)</f>
        <v>23069.980999999996</v>
      </c>
      <c r="W22" s="154">
        <f t="shared" ref="W22:AG22" si="16">SUM(W13:W15)</f>
        <v>32504.29800000001</v>
      </c>
      <c r="X22" s="154">
        <f t="shared" si="16"/>
        <v>33772.178999999996</v>
      </c>
      <c r="Y22" s="154">
        <f t="shared" si="16"/>
        <v>31879.368999999995</v>
      </c>
      <c r="Z22" s="154">
        <f t="shared" si="16"/>
        <v>27356.271000000008</v>
      </c>
      <c r="AA22" s="154">
        <f t="shared" si="16"/>
        <v>32668.917000000012</v>
      </c>
      <c r="AB22" s="154">
        <f t="shared" si="16"/>
        <v>41788.728000000003</v>
      </c>
      <c r="AC22" s="154">
        <f t="shared" si="16"/>
        <v>42542.01</v>
      </c>
      <c r="AD22" s="154">
        <f t="shared" si="16"/>
        <v>45356.519000000008</v>
      </c>
      <c r="AE22" s="154">
        <f t="shared" si="16"/>
        <v>41128.285999999993</v>
      </c>
      <c r="AF22" s="154">
        <f t="shared" si="16"/>
        <v>52942.623999999996</v>
      </c>
      <c r="AG22" s="154">
        <f t="shared" si="16"/>
        <v>50579.536000000022</v>
      </c>
      <c r="AH22" s="202" t="str">
        <f>IF(AH15="","",SUM(AH13:AH15))</f>
        <v/>
      </c>
      <c r="AI22" s="52" t="str">
        <f t="shared" si="3"/>
        <v/>
      </c>
      <c r="AK22" s="125">
        <f t="shared" si="0"/>
        <v>0.49145504558914899</v>
      </c>
      <c r="AL22" s="157">
        <f t="shared" si="0"/>
        <v>0.48945196647429901</v>
      </c>
      <c r="AM22" s="157">
        <f t="shared" si="0"/>
        <v>0.72415411933385454</v>
      </c>
      <c r="AN22" s="157">
        <f t="shared" si="0"/>
        <v>0.75337892705074017</v>
      </c>
      <c r="AO22" s="157">
        <f t="shared" si="0"/>
        <v>0.49466881174346788</v>
      </c>
      <c r="AP22" s="157">
        <f t="shared" si="0"/>
        <v>0.50851337304186772</v>
      </c>
      <c r="AQ22" s="157">
        <f t="shared" si="0"/>
        <v>0.59622692525926291</v>
      </c>
      <c r="AR22" s="157">
        <f t="shared" si="0"/>
        <v>0.63260324458185591</v>
      </c>
      <c r="AS22" s="157">
        <f t="shared" si="0"/>
        <v>0.8122511020390456</v>
      </c>
      <c r="AT22" s="157">
        <f t="shared" si="0"/>
        <v>0.5166782891523013</v>
      </c>
      <c r="AU22" s="157">
        <f t="shared" si="0"/>
        <v>0.59206794673417951</v>
      </c>
      <c r="AV22" s="157">
        <f t="shared" si="0"/>
        <v>0.60121064868099239</v>
      </c>
      <c r="AW22" s="157">
        <f t="shared" si="0"/>
        <v>0.70325894686281276</v>
      </c>
      <c r="AX22" s="157">
        <f t="shared" si="0"/>
        <v>0.67910185445110693</v>
      </c>
      <c r="AY22" s="303" t="str">
        <f t="shared" ref="AY22:AY23" si="17">IF(AH22="","",(AH22/P22)*10)</f>
        <v/>
      </c>
      <c r="AZ22" s="52" t="str">
        <f t="shared" si="1"/>
        <v/>
      </c>
      <c r="BB22" s="105"/>
      <c r="BC22" s="105"/>
    </row>
    <row r="23" spans="1:55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O23" si="18">SUM(E16:E18)</f>
        <v>486713.37999999966</v>
      </c>
      <c r="F23" s="155">
        <f t="shared" si="18"/>
        <v>616515.64000000025</v>
      </c>
      <c r="G23" s="155">
        <f t="shared" si="18"/>
        <v>416852.43999999983</v>
      </c>
      <c r="H23" s="155">
        <f t="shared" si="18"/>
        <v>460289.7799999998</v>
      </c>
      <c r="I23" s="155">
        <f t="shared" si="18"/>
        <v>457022.28999999969</v>
      </c>
      <c r="J23" s="155">
        <f t="shared" si="18"/>
        <v>688917.43</v>
      </c>
      <c r="K23" s="155">
        <f t="shared" si="18"/>
        <v>739760.91000000038</v>
      </c>
      <c r="L23" s="155">
        <f t="shared" si="18"/>
        <v>696889.35999999987</v>
      </c>
      <c r="M23" s="155">
        <f t="shared" si="18"/>
        <v>681593.02000000014</v>
      </c>
      <c r="N23" s="155">
        <f t="shared" si="18"/>
        <v>832945.81000000052</v>
      </c>
      <c r="O23" s="155">
        <f t="shared" si="18"/>
        <v>564159.01999999955</v>
      </c>
      <c r="P23" s="155" t="str">
        <f>IF(P18="","",SUM(P16:P18))</f>
        <v/>
      </c>
      <c r="Q23" s="55" t="str">
        <f t="shared" si="2"/>
        <v/>
      </c>
      <c r="S23" s="110" t="s">
        <v>88</v>
      </c>
      <c r="T23" s="21">
        <f>SUM(T16:T18)</f>
        <v>26148.870999999992</v>
      </c>
      <c r="U23" s="155">
        <f t="shared" ref="U23" si="19">SUM(U16:U18)</f>
        <v>24824.359</v>
      </c>
      <c r="V23" s="155">
        <f>SUM(V16:V18)</f>
        <v>25786.902000000006</v>
      </c>
      <c r="W23" s="155">
        <f t="shared" ref="W23:AG23" si="20">SUM(W16:W18)</f>
        <v>34340.337000000007</v>
      </c>
      <c r="X23" s="155">
        <f t="shared" si="20"/>
        <v>38207.429000000004</v>
      </c>
      <c r="Y23" s="155">
        <f t="shared" si="20"/>
        <v>28571.173999999999</v>
      </c>
      <c r="Z23" s="155">
        <f t="shared" si="20"/>
        <v>33006.81</v>
      </c>
      <c r="AA23" s="155">
        <f t="shared" si="20"/>
        <v>39040.758000000002</v>
      </c>
      <c r="AB23" s="155">
        <f t="shared" si="20"/>
        <v>48079.73</v>
      </c>
      <c r="AC23" s="155">
        <f t="shared" si="20"/>
        <v>49572.105999999992</v>
      </c>
      <c r="AD23" s="155">
        <f t="shared" si="20"/>
        <v>43376.988000000005</v>
      </c>
      <c r="AE23" s="155">
        <f t="shared" si="20"/>
        <v>47123.987000000023</v>
      </c>
      <c r="AF23" s="155">
        <f t="shared" si="20"/>
        <v>58636.54</v>
      </c>
      <c r="AG23" s="155">
        <f t="shared" si="20"/>
        <v>42093.864000000009</v>
      </c>
      <c r="AH23" s="203" t="str">
        <f>IF(AH18="","",SUM(AH16:AH18))</f>
        <v/>
      </c>
      <c r="AI23" s="55" t="str">
        <f t="shared" si="3"/>
        <v/>
      </c>
      <c r="AK23" s="126">
        <f t="shared" ref="AK23:AL23" si="21">(T23/B23)*10</f>
        <v>0.55445366590058986</v>
      </c>
      <c r="AL23" s="158">
        <f t="shared" si="21"/>
        <v>0.58274025510480154</v>
      </c>
      <c r="AM23" s="158">
        <f t="shared" ref="AM23:AX23" si="22">IF(AM18="","",(V23/D23)*10)</f>
        <v>0.91766659206541912</v>
      </c>
      <c r="AN23" s="158">
        <f t="shared" si="22"/>
        <v>0.70555563933746857</v>
      </c>
      <c r="AO23" s="158">
        <f t="shared" si="22"/>
        <v>0.61973170704963765</v>
      </c>
      <c r="AP23" s="158">
        <f t="shared" si="22"/>
        <v>0.68540258514499786</v>
      </c>
      <c r="AQ23" s="158">
        <f t="shared" si="22"/>
        <v>0.71708761380711117</v>
      </c>
      <c r="AR23" s="158">
        <f t="shared" si="22"/>
        <v>0.85424187953721087</v>
      </c>
      <c r="AS23" s="158">
        <f t="shared" si="22"/>
        <v>0.69790264995908136</v>
      </c>
      <c r="AT23" s="158">
        <f t="shared" si="22"/>
        <v>0.67010983318921202</v>
      </c>
      <c r="AU23" s="158">
        <f t="shared" si="22"/>
        <v>0.62243722590340611</v>
      </c>
      <c r="AV23" s="158">
        <f t="shared" si="22"/>
        <v>0.69138012886340905</v>
      </c>
      <c r="AW23" s="158">
        <f t="shared" si="22"/>
        <v>0.70396584382842342</v>
      </c>
      <c r="AX23" s="158">
        <f t="shared" si="22"/>
        <v>0.74613473343030201</v>
      </c>
      <c r="AY23" s="304" t="str">
        <f t="shared" si="17"/>
        <v/>
      </c>
      <c r="AZ23" s="55" t="str">
        <f t="shared" si="1"/>
        <v/>
      </c>
      <c r="BB23" s="105"/>
      <c r="BC23" s="105"/>
    </row>
    <row r="24" spans="1:55" x14ac:dyDescent="0.25">
      <c r="J24" s="119"/>
      <c r="K24" s="119"/>
      <c r="L24" s="119"/>
      <c r="M24" s="119"/>
      <c r="N24" s="119"/>
      <c r="O24" s="119"/>
      <c r="S24" s="119">
        <f>SUM(T7:T18)</f>
        <v>89493.365000000005</v>
      </c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BB24" s="105"/>
      <c r="BC24" s="105"/>
    </row>
    <row r="25" spans="1:55" ht="15.75" thickBot="1" x14ac:dyDescent="0.3">
      <c r="Q25" s="205" t="s">
        <v>1</v>
      </c>
      <c r="AI25" s="289">
        <v>1000</v>
      </c>
      <c r="AZ25" s="289" t="s">
        <v>47</v>
      </c>
      <c r="BB25" s="105"/>
      <c r="BC25" s="105"/>
    </row>
    <row r="26" spans="1:55" ht="20.100000000000001" customHeight="1" x14ac:dyDescent="0.25">
      <c r="A26" s="338" t="s">
        <v>2</v>
      </c>
      <c r="B26" s="340" t="s">
        <v>71</v>
      </c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5"/>
      <c r="Q26" s="343" t="str">
        <f>Q4</f>
        <v>D       2024/2023</v>
      </c>
      <c r="S26" s="341" t="s">
        <v>3</v>
      </c>
      <c r="T26" s="333" t="s">
        <v>71</v>
      </c>
      <c r="U26" s="334"/>
      <c r="V26" s="334"/>
      <c r="W26" s="334"/>
      <c r="X26" s="334"/>
      <c r="Y26" s="334"/>
      <c r="Z26" s="334"/>
      <c r="AA26" s="334"/>
      <c r="AB26" s="334"/>
      <c r="AC26" s="334"/>
      <c r="AD26" s="334"/>
      <c r="AE26" s="334"/>
      <c r="AF26" s="334"/>
      <c r="AG26" s="334"/>
      <c r="AH26" s="335"/>
      <c r="AI26" s="343" t="str">
        <f>Q26</f>
        <v>D       2024/2023</v>
      </c>
      <c r="AK26" s="333" t="s">
        <v>71</v>
      </c>
      <c r="AL26" s="334"/>
      <c r="AM26" s="334"/>
      <c r="AN26" s="334"/>
      <c r="AO26" s="334"/>
      <c r="AP26" s="334"/>
      <c r="AQ26" s="334"/>
      <c r="AR26" s="334"/>
      <c r="AS26" s="334"/>
      <c r="AT26" s="334"/>
      <c r="AU26" s="334"/>
      <c r="AV26" s="334"/>
      <c r="AW26" s="334"/>
      <c r="AX26" s="334"/>
      <c r="AY26" s="335"/>
      <c r="AZ26" s="343" t="str">
        <f>AI26</f>
        <v>D       2024/2023</v>
      </c>
      <c r="BB26" s="105"/>
      <c r="BC26" s="105"/>
    </row>
    <row r="27" spans="1:55" ht="20.100000000000001" customHeight="1" thickBot="1" x14ac:dyDescent="0.3">
      <c r="A27" s="339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3">
        <v>2024</v>
      </c>
      <c r="Q27" s="344"/>
      <c r="S27" s="342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44"/>
      <c r="AK27" s="25">
        <v>2010</v>
      </c>
      <c r="AL27" s="135">
        <v>2011</v>
      </c>
      <c r="AM27" s="13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265">
        <v>2018</v>
      </c>
      <c r="AT27" s="135">
        <v>2019</v>
      </c>
      <c r="AU27" s="135">
        <v>2020</v>
      </c>
      <c r="AV27" s="135">
        <v>2021</v>
      </c>
      <c r="AW27" s="176">
        <v>2022</v>
      </c>
      <c r="AX27" s="135">
        <v>2023</v>
      </c>
      <c r="AY27" s="266">
        <v>2024</v>
      </c>
      <c r="AZ27" s="344"/>
      <c r="BB27" s="105"/>
      <c r="BC27" s="105"/>
    </row>
    <row r="28" spans="1:55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4"/>
      <c r="S28" s="291"/>
      <c r="T28" s="293">
        <v>2010</v>
      </c>
      <c r="U28" s="293">
        <v>2011</v>
      </c>
      <c r="V28" s="293">
        <v>2012</v>
      </c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4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2"/>
      <c r="BB28" s="105"/>
      <c r="BC28" s="105"/>
    </row>
    <row r="29" spans="1:55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53">
        <v>208685.84999999992</v>
      </c>
      <c r="P29" s="112">
        <v>163405.61000000002</v>
      </c>
      <c r="Q29" s="61">
        <f>IF(P29="","",(P29-O29)/O29)</f>
        <v>-0.21697800785247262</v>
      </c>
      <c r="S29" s="109" t="s">
        <v>73</v>
      </c>
      <c r="T29" s="39">
        <v>5016.9969999999994</v>
      </c>
      <c r="U29" s="153">
        <v>5270.674</v>
      </c>
      <c r="V29" s="153">
        <v>5254.5140000000001</v>
      </c>
      <c r="W29" s="153">
        <v>8076.4090000000024</v>
      </c>
      <c r="X29" s="153">
        <v>9156.59</v>
      </c>
      <c r="Y29" s="153">
        <v>7918.5499999999993</v>
      </c>
      <c r="Z29" s="153">
        <v>7480.9960000000019</v>
      </c>
      <c r="AA29" s="153">
        <v>9138.478000000001</v>
      </c>
      <c r="AB29" s="153">
        <v>8324.8559999999998</v>
      </c>
      <c r="AC29" s="153">
        <v>11927.749</v>
      </c>
      <c r="AD29" s="153">
        <v>14184.973999999998</v>
      </c>
      <c r="AE29" s="153">
        <v>11496.755999999994</v>
      </c>
      <c r="AF29" s="153">
        <v>12141.410000000002</v>
      </c>
      <c r="AG29" s="153">
        <v>14447.574999999997</v>
      </c>
      <c r="AH29" s="112">
        <v>10996.742000000004</v>
      </c>
      <c r="AI29" s="61">
        <f>IF(AH29="","",(AH29-AG29)/AG29)</f>
        <v>-0.23885205648698787</v>
      </c>
      <c r="AK29" s="124">
        <f t="shared" ref="AK29:AX44" si="23">(T29/B29)*10</f>
        <v>0.44749494995804673</v>
      </c>
      <c r="AL29" s="156">
        <f t="shared" si="23"/>
        <v>0.42199049962249885</v>
      </c>
      <c r="AM29" s="156">
        <f t="shared" si="23"/>
        <v>0.47202259593859536</v>
      </c>
      <c r="AN29" s="156">
        <f t="shared" si="23"/>
        <v>0.8081632158864277</v>
      </c>
      <c r="AO29" s="156">
        <f t="shared" si="23"/>
        <v>0.50550044106984959</v>
      </c>
      <c r="AP29" s="156">
        <f t="shared" si="23"/>
        <v>0.47895812371298058</v>
      </c>
      <c r="AQ29" s="156">
        <f t="shared" si="23"/>
        <v>0.58749022877813117</v>
      </c>
      <c r="AR29" s="156">
        <f t="shared" si="23"/>
        <v>0.55261592323817688</v>
      </c>
      <c r="AS29" s="156">
        <f t="shared" si="23"/>
        <v>0.77172992674881657</v>
      </c>
      <c r="AT29" s="156">
        <f t="shared" si="23"/>
        <v>0.59323467465978674</v>
      </c>
      <c r="AU29" s="156">
        <f t="shared" si="23"/>
        <v>0.61384805672702092</v>
      </c>
      <c r="AV29" s="156">
        <f t="shared" si="23"/>
        <v>0.53656597117584959</v>
      </c>
      <c r="AW29" s="156">
        <f t="shared" si="23"/>
        <v>0.64128226769950125</v>
      </c>
      <c r="AX29" s="156">
        <f t="shared" si="23"/>
        <v>0.69231215245307731</v>
      </c>
      <c r="AY29" s="156">
        <f>(AH29/P29)*10</f>
        <v>0.67297212133659312</v>
      </c>
      <c r="AZ29" s="61">
        <f t="shared" ref="AZ29:AZ45" si="24">IF(AY29="","",(AY29-AX29)/AX29)</f>
        <v>-2.7935420529534898E-2</v>
      </c>
      <c r="BB29" s="105"/>
      <c r="BC29" s="105"/>
    </row>
    <row r="30" spans="1:55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54">
        <v>263421.92999999988</v>
      </c>
      <c r="P30" s="119">
        <v>212814.64000000013</v>
      </c>
      <c r="Q30" s="52">
        <f t="shared" ref="Q30:Q45" si="25">IF(P30="","",(P30-O30)/O30)</f>
        <v>-0.19211494654222513</v>
      </c>
      <c r="S30" s="109" t="s">
        <v>74</v>
      </c>
      <c r="T30" s="19">
        <v>4768.4190000000008</v>
      </c>
      <c r="U30" s="154">
        <v>5015.1330000000007</v>
      </c>
      <c r="V30" s="154">
        <v>4911.1499999999996</v>
      </c>
      <c r="W30" s="154">
        <v>7549.5049999999992</v>
      </c>
      <c r="X30" s="154">
        <v>9045.7329999999984</v>
      </c>
      <c r="Y30" s="154">
        <v>9256.7200000000012</v>
      </c>
      <c r="Z30" s="154">
        <v>8296.7439999999988</v>
      </c>
      <c r="AA30" s="154">
        <v>9856.137999999999</v>
      </c>
      <c r="AB30" s="154">
        <v>9306.1540000000005</v>
      </c>
      <c r="AC30" s="154">
        <v>13709.666999999996</v>
      </c>
      <c r="AD30" s="154">
        <v>12449.267000000005</v>
      </c>
      <c r="AE30" s="154">
        <v>12684.448000000004</v>
      </c>
      <c r="AF30" s="154">
        <v>16621.906999999996</v>
      </c>
      <c r="AG30" s="154">
        <v>16093.979999999998</v>
      </c>
      <c r="AH30" s="119">
        <v>12546.835000000008</v>
      </c>
      <c r="AI30" s="52">
        <f t="shared" ref="AI30:AI45" si="26">IF(AH30="","",(AH30-AG30)/AG30)</f>
        <v>-0.22040197639117173</v>
      </c>
      <c r="AK30" s="125">
        <f t="shared" si="23"/>
        <v>0.46047109354109889</v>
      </c>
      <c r="AL30" s="157">
        <f t="shared" si="23"/>
        <v>0.45757226895448566</v>
      </c>
      <c r="AM30" s="157">
        <f t="shared" si="23"/>
        <v>0.5419617422671561</v>
      </c>
      <c r="AN30" s="157">
        <f t="shared" si="23"/>
        <v>0.82888642292733761</v>
      </c>
      <c r="AO30" s="157">
        <f t="shared" si="23"/>
        <v>0.50636300335303253</v>
      </c>
      <c r="AP30" s="157">
        <f t="shared" si="23"/>
        <v>0.48905442795728249</v>
      </c>
      <c r="AQ30" s="157">
        <f t="shared" si="23"/>
        <v>0.51556937685642856</v>
      </c>
      <c r="AR30" s="157">
        <f t="shared" si="23"/>
        <v>0.54755948056577153</v>
      </c>
      <c r="AS30" s="157">
        <f t="shared" si="23"/>
        <v>0.92171330852361721</v>
      </c>
      <c r="AT30" s="157">
        <f t="shared" si="23"/>
        <v>0.57411865515950256</v>
      </c>
      <c r="AU30" s="157">
        <f t="shared" si="23"/>
        <v>0.6218671970115851</v>
      </c>
      <c r="AV30" s="157">
        <f t="shared" si="23"/>
        <v>0.49425784549142993</v>
      </c>
      <c r="AW30" s="157">
        <f t="shared" si="23"/>
        <v>0.62654318974990453</v>
      </c>
      <c r="AX30" s="157">
        <f t="shared" si="23"/>
        <v>0.61095824482039163</v>
      </c>
      <c r="AY30" s="157">
        <f>IF(AH30="","",(AH30/P30)*10)</f>
        <v>0.5895663475031605</v>
      </c>
      <c r="AZ30" s="52">
        <f t="shared" si="24"/>
        <v>-3.5013681374444619E-2</v>
      </c>
      <c r="BB30" s="105"/>
      <c r="BC30" s="105"/>
    </row>
    <row r="31" spans="1:55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54">
        <v>305335.30999999994</v>
      </c>
      <c r="P31" s="119">
        <v>170463.84999999995</v>
      </c>
      <c r="Q31" s="52">
        <f t="shared" si="25"/>
        <v>-0.44171589587853438</v>
      </c>
      <c r="S31" s="109" t="s">
        <v>75</v>
      </c>
      <c r="T31" s="19">
        <v>7424.4470000000001</v>
      </c>
      <c r="U31" s="154">
        <v>5510.3540000000003</v>
      </c>
      <c r="V31" s="154">
        <v>6830.2309999999961</v>
      </c>
      <c r="W31" s="154">
        <v>7114.5390000000007</v>
      </c>
      <c r="X31" s="154">
        <v>8082.2549999999983</v>
      </c>
      <c r="Y31" s="154">
        <v>8938.91</v>
      </c>
      <c r="Z31" s="154">
        <v>8489.652</v>
      </c>
      <c r="AA31" s="154">
        <v>9926.7349999999988</v>
      </c>
      <c r="AB31" s="154">
        <v>10260.373</v>
      </c>
      <c r="AC31" s="154">
        <v>11780.022999999999</v>
      </c>
      <c r="AD31" s="154">
        <v>12880.835000000003</v>
      </c>
      <c r="AE31" s="154">
        <v>17712.749</v>
      </c>
      <c r="AF31" s="154">
        <v>13728.199000000006</v>
      </c>
      <c r="AG31" s="154">
        <v>19946.481000000007</v>
      </c>
      <c r="AH31" s="119">
        <v>13292.658000000009</v>
      </c>
      <c r="AI31" s="52">
        <f t="shared" si="26"/>
        <v>-0.33358380357918754</v>
      </c>
      <c r="AK31" s="125">
        <f t="shared" si="23"/>
        <v>0.44241062088628053</v>
      </c>
      <c r="AL31" s="157">
        <f t="shared" si="23"/>
        <v>0.44000691509090828</v>
      </c>
      <c r="AM31" s="157">
        <f t="shared" si="23"/>
        <v>0.50306153781226581</v>
      </c>
      <c r="AN31" s="157">
        <f t="shared" si="23"/>
        <v>0.908169034292719</v>
      </c>
      <c r="AO31" s="157">
        <f t="shared" si="23"/>
        <v>0.50798316681623246</v>
      </c>
      <c r="AP31" s="157">
        <f t="shared" si="23"/>
        <v>0.49726565111971294</v>
      </c>
      <c r="AQ31" s="157">
        <f t="shared" si="23"/>
        <v>0.53652846921584385</v>
      </c>
      <c r="AR31" s="157">
        <f t="shared" si="23"/>
        <v>0.5373482716568041</v>
      </c>
      <c r="AS31" s="157">
        <f t="shared" si="23"/>
        <v>0.78173472362263119</v>
      </c>
      <c r="AT31" s="157">
        <f t="shared" si="23"/>
        <v>0.56172228676028879</v>
      </c>
      <c r="AU31" s="157">
        <f t="shared" si="23"/>
        <v>0.61636897129854362</v>
      </c>
      <c r="AV31" s="157">
        <f t="shared" si="23"/>
        <v>0.51111633914897814</v>
      </c>
      <c r="AW31" s="157">
        <f t="shared" si="23"/>
        <v>0.69550200427620168</v>
      </c>
      <c r="AX31" s="157">
        <f t="shared" si="23"/>
        <v>0.65326479927919279</v>
      </c>
      <c r="AY31" s="157">
        <f t="shared" ref="AY31:AY40" si="27">IF(AH31="","",(AH31/P31)*10)</f>
        <v>0.77979336967926127</v>
      </c>
      <c r="AZ31" s="52">
        <f t="shared" si="24"/>
        <v>0.19368649671569493</v>
      </c>
      <c r="BB31" s="105"/>
      <c r="BC31" s="105"/>
    </row>
    <row r="32" spans="1:55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54">
        <v>256713.55000000002</v>
      </c>
      <c r="P32" s="119"/>
      <c r="Q32" s="52" t="str">
        <f t="shared" si="25"/>
        <v/>
      </c>
      <c r="S32" s="109" t="s">
        <v>76</v>
      </c>
      <c r="T32" s="19">
        <v>6997.9059999999999</v>
      </c>
      <c r="U32" s="154">
        <v>5641.7790000000005</v>
      </c>
      <c r="V32" s="154">
        <v>6955.6630000000014</v>
      </c>
      <c r="W32" s="154">
        <v>8794.5019999999968</v>
      </c>
      <c r="X32" s="154">
        <v>7652.6419999999989</v>
      </c>
      <c r="Y32" s="154">
        <v>8505.6460000000006</v>
      </c>
      <c r="Z32" s="154">
        <v>6662.3990000000013</v>
      </c>
      <c r="AA32" s="154">
        <v>10370.893000000004</v>
      </c>
      <c r="AB32" s="154">
        <v>11386.056</v>
      </c>
      <c r="AC32" s="154">
        <v>12901.989000000001</v>
      </c>
      <c r="AD32" s="154">
        <v>14090.422</v>
      </c>
      <c r="AE32" s="154">
        <v>12972.172999999997</v>
      </c>
      <c r="AF32" s="154">
        <v>15175.933000000003</v>
      </c>
      <c r="AG32" s="154">
        <v>16382.779999999995</v>
      </c>
      <c r="AH32" s="119"/>
      <c r="AI32" s="52" t="str">
        <f t="shared" si="26"/>
        <v/>
      </c>
      <c r="AK32" s="125">
        <f t="shared" si="23"/>
        <v>0.4117380456536428</v>
      </c>
      <c r="AL32" s="157">
        <f t="shared" si="23"/>
        <v>0.45017323810756427</v>
      </c>
      <c r="AM32" s="157">
        <f t="shared" si="23"/>
        <v>0.53052169146380823</v>
      </c>
      <c r="AN32" s="157">
        <f t="shared" si="23"/>
        <v>0.79315079340313666</v>
      </c>
      <c r="AO32" s="157">
        <f t="shared" si="23"/>
        <v>0.54920904241465762</v>
      </c>
      <c r="AP32" s="157">
        <f t="shared" si="23"/>
        <v>0.49231320433642595</v>
      </c>
      <c r="AQ32" s="157">
        <f t="shared" si="23"/>
        <v>0.55148844538658548</v>
      </c>
      <c r="AR32" s="157">
        <f t="shared" si="23"/>
        <v>0.52949059732220316</v>
      </c>
      <c r="AS32" s="157">
        <f t="shared" si="23"/>
        <v>0.75728905420077208</v>
      </c>
      <c r="AT32" s="157">
        <f t="shared" si="23"/>
        <v>0.52733538616375741</v>
      </c>
      <c r="AU32" s="157">
        <f t="shared" si="23"/>
        <v>0.60476032121983347</v>
      </c>
      <c r="AV32" s="157">
        <f t="shared" si="23"/>
        <v>0.54429927333323636</v>
      </c>
      <c r="AW32" s="157">
        <f t="shared" si="23"/>
        <v>0.72663491662813884</v>
      </c>
      <c r="AX32" s="157">
        <f t="shared" si="23"/>
        <v>0.6381735595958995</v>
      </c>
      <c r="AY32" s="157" t="str">
        <f t="shared" si="27"/>
        <v/>
      </c>
      <c r="AZ32" s="52" t="str">
        <f t="shared" si="24"/>
        <v/>
      </c>
      <c r="BB32" s="105"/>
      <c r="BC32" s="105"/>
    </row>
    <row r="33" spans="1:55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281921.61000000004</v>
      </c>
      <c r="P33" s="119"/>
      <c r="Q33" s="52" t="str">
        <f t="shared" si="25"/>
        <v/>
      </c>
      <c r="S33" s="109" t="s">
        <v>77</v>
      </c>
      <c r="T33" s="19">
        <v>5233.5920000000015</v>
      </c>
      <c r="U33" s="154">
        <v>6774.5830000000024</v>
      </c>
      <c r="V33" s="154">
        <v>6184.9250000000011</v>
      </c>
      <c r="W33" s="154">
        <v>12346.015000000001</v>
      </c>
      <c r="X33" s="154">
        <v>9823.5429999999997</v>
      </c>
      <c r="Y33" s="154">
        <v>9567.4180000000015</v>
      </c>
      <c r="Z33" s="154">
        <v>8927.2699999999986</v>
      </c>
      <c r="AA33" s="154">
        <v>11110.941999999997</v>
      </c>
      <c r="AB33" s="154">
        <v>11997.332</v>
      </c>
      <c r="AC33" s="154">
        <v>12224.240000000003</v>
      </c>
      <c r="AD33" s="154">
        <v>10503.531999999996</v>
      </c>
      <c r="AE33" s="154">
        <v>13714.956999999997</v>
      </c>
      <c r="AF33" s="154">
        <v>20165.158999999996</v>
      </c>
      <c r="AG33" s="154">
        <v>18351.723999999991</v>
      </c>
      <c r="AH33" s="119"/>
      <c r="AI33" s="52" t="str">
        <f t="shared" si="26"/>
        <v/>
      </c>
      <c r="AK33" s="125">
        <f t="shared" si="23"/>
        <v>0.49547514696423517</v>
      </c>
      <c r="AL33" s="157">
        <f t="shared" si="23"/>
        <v>0.46184732439637305</v>
      </c>
      <c r="AM33" s="157">
        <f t="shared" si="23"/>
        <v>0.58455084732547036</v>
      </c>
      <c r="AN33" s="157">
        <f t="shared" si="23"/>
        <v>0.78769456194735565</v>
      </c>
      <c r="AO33" s="157">
        <f t="shared" si="23"/>
        <v>0.4740445861025222</v>
      </c>
      <c r="AP33" s="157">
        <f t="shared" si="23"/>
        <v>0.52641405214864356</v>
      </c>
      <c r="AQ33" s="157">
        <f t="shared" si="23"/>
        <v>0.57203930554337168</v>
      </c>
      <c r="AR33" s="157">
        <f t="shared" si="23"/>
        <v>0.53330507840023977</v>
      </c>
      <c r="AS33" s="157">
        <f t="shared" si="23"/>
        <v>0.97449836694611214</v>
      </c>
      <c r="AT33" s="157">
        <f t="shared" si="23"/>
        <v>0.53612416504160132</v>
      </c>
      <c r="AU33" s="157">
        <f t="shared" si="23"/>
        <v>0.50677934421259097</v>
      </c>
      <c r="AV33" s="157">
        <f t="shared" si="23"/>
        <v>0.50484087413609458</v>
      </c>
      <c r="AW33" s="157">
        <f t="shared" si="23"/>
        <v>0.67726572735313773</v>
      </c>
      <c r="AX33" s="157">
        <f t="shared" si="23"/>
        <v>0.6509513052227528</v>
      </c>
      <c r="AY33" s="157" t="str">
        <f t="shared" si="27"/>
        <v/>
      </c>
      <c r="AZ33" s="52" t="str">
        <f t="shared" si="24"/>
        <v/>
      </c>
      <c r="BB33" s="105"/>
      <c r="BC33" s="105"/>
    </row>
    <row r="34" spans="1:55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323216.8000000008</v>
      </c>
      <c r="P34" s="119"/>
      <c r="Q34" s="52" t="str">
        <f t="shared" si="25"/>
        <v/>
      </c>
      <c r="S34" s="109" t="s">
        <v>78</v>
      </c>
      <c r="T34" s="19">
        <v>8418.2340000000022</v>
      </c>
      <c r="U34" s="154">
        <v>4390.6889999999994</v>
      </c>
      <c r="V34" s="154">
        <v>6848.4070000000011</v>
      </c>
      <c r="W34" s="154">
        <v>11167.32799999999</v>
      </c>
      <c r="X34" s="154">
        <v>8872.2850000000017</v>
      </c>
      <c r="Y34" s="154">
        <v>11662.620000000006</v>
      </c>
      <c r="Z34" s="154">
        <v>9423.9899999999961</v>
      </c>
      <c r="AA34" s="154">
        <v>14481.375000000004</v>
      </c>
      <c r="AB34" s="154">
        <v>12803.287</v>
      </c>
      <c r="AC34" s="154">
        <v>13718.046000000006</v>
      </c>
      <c r="AD34" s="154">
        <v>12228.946999999995</v>
      </c>
      <c r="AE34" s="154">
        <v>14526.821999999995</v>
      </c>
      <c r="AF34" s="154">
        <v>14534.652000000002</v>
      </c>
      <c r="AG34" s="154">
        <v>19399.629000000001</v>
      </c>
      <c r="AH34" s="119"/>
      <c r="AI34" s="52" t="str">
        <f t="shared" si="26"/>
        <v/>
      </c>
      <c r="AK34" s="125">
        <f t="shared" si="23"/>
        <v>0.48672862985073784</v>
      </c>
      <c r="AL34" s="157">
        <f t="shared" si="23"/>
        <v>0.49688825876595721</v>
      </c>
      <c r="AM34" s="157">
        <f t="shared" si="23"/>
        <v>0.56924809937044796</v>
      </c>
      <c r="AN34" s="157">
        <f t="shared" si="23"/>
        <v>0.78543559483657488</v>
      </c>
      <c r="AO34" s="157">
        <f t="shared" si="23"/>
        <v>0.54207508867396426</v>
      </c>
      <c r="AP34" s="157">
        <f t="shared" si="23"/>
        <v>0.51283586940978365</v>
      </c>
      <c r="AQ34" s="157">
        <f t="shared" si="23"/>
        <v>0.58706569068968495</v>
      </c>
      <c r="AR34" s="157">
        <f t="shared" si="23"/>
        <v>0.58568978626091728</v>
      </c>
      <c r="AS34" s="157">
        <f t="shared" si="23"/>
        <v>0.80425854872244606</v>
      </c>
      <c r="AT34" s="157">
        <f t="shared" si="23"/>
        <v>0.55167855015599043</v>
      </c>
      <c r="AU34" s="157">
        <f t="shared" si="23"/>
        <v>0.60866792877006426</v>
      </c>
      <c r="AV34" s="157">
        <f t="shared" si="23"/>
        <v>0.52479645779906703</v>
      </c>
      <c r="AW34" s="157">
        <f t="shared" si="23"/>
        <v>0.64394734152368938</v>
      </c>
      <c r="AX34" s="157">
        <f t="shared" si="23"/>
        <v>0.60020484702527699</v>
      </c>
      <c r="AY34" s="157" t="str">
        <f t="shared" si="27"/>
        <v/>
      </c>
      <c r="AZ34" s="52" t="str">
        <f t="shared" si="24"/>
        <v/>
      </c>
      <c r="BB34" s="105"/>
      <c r="BC34" s="105"/>
    </row>
    <row r="35" spans="1:55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301348.31999999983</v>
      </c>
      <c r="P35" s="119"/>
      <c r="Q35" s="52" t="str">
        <f t="shared" si="25"/>
        <v/>
      </c>
      <c r="S35" s="109" t="s">
        <v>79</v>
      </c>
      <c r="T35" s="19">
        <v>8202.5570000000007</v>
      </c>
      <c r="U35" s="154">
        <v>7142.6719999999987</v>
      </c>
      <c r="V35" s="154">
        <v>8489.8880000000008</v>
      </c>
      <c r="W35" s="154">
        <v>14058.68400000001</v>
      </c>
      <c r="X35" s="154">
        <v>13129.382000000001</v>
      </c>
      <c r="Y35" s="154">
        <v>12275.063000000002</v>
      </c>
      <c r="Z35" s="154">
        <v>8407.0900000000038</v>
      </c>
      <c r="AA35" s="154">
        <v>11587.890000000009</v>
      </c>
      <c r="AB35" s="154">
        <v>14215.772000000001</v>
      </c>
      <c r="AC35" s="154">
        <v>14177.262000000006</v>
      </c>
      <c r="AD35" s="154">
        <v>16500.630999999998</v>
      </c>
      <c r="AE35" s="154">
        <v>15555.110999999997</v>
      </c>
      <c r="AF35" s="154">
        <v>16599.758999999998</v>
      </c>
      <c r="AG35" s="154">
        <v>19245.647000000012</v>
      </c>
      <c r="AH35" s="119"/>
      <c r="AI35" s="52" t="str">
        <f t="shared" si="26"/>
        <v/>
      </c>
      <c r="AK35" s="125">
        <f t="shared" si="23"/>
        <v>0.53410624801970208</v>
      </c>
      <c r="AL35" s="157">
        <f t="shared" si="23"/>
        <v>0.48911992034573448</v>
      </c>
      <c r="AM35" s="157">
        <f t="shared" si="23"/>
        <v>0.65603956133015395</v>
      </c>
      <c r="AN35" s="157">
        <f t="shared" si="23"/>
        <v>0.7829523620224994</v>
      </c>
      <c r="AO35" s="157">
        <f t="shared" si="23"/>
        <v>0.48743234098377025</v>
      </c>
      <c r="AP35" s="157">
        <f t="shared" si="23"/>
        <v>0.51699036414929667</v>
      </c>
      <c r="AQ35" s="157">
        <f t="shared" si="23"/>
        <v>0.56911382540516675</v>
      </c>
      <c r="AR35" s="157">
        <f t="shared" si="23"/>
        <v>0.55942287943501878</v>
      </c>
      <c r="AS35" s="157">
        <f t="shared" si="23"/>
        <v>0.8067909093137946</v>
      </c>
      <c r="AT35" s="157">
        <f t="shared" si="23"/>
        <v>0.5090389090704629</v>
      </c>
      <c r="AU35" s="157">
        <f t="shared" si="23"/>
        <v>0.57789179127346701</v>
      </c>
      <c r="AV35" s="157">
        <f t="shared" si="23"/>
        <v>0.55789707265191923</v>
      </c>
      <c r="AW35" s="157">
        <f t="shared" si="23"/>
        <v>0.70413142812397767</v>
      </c>
      <c r="AX35" s="157">
        <f t="shared" si="23"/>
        <v>0.63865121265650404</v>
      </c>
      <c r="AY35" s="157" t="str">
        <f t="shared" si="27"/>
        <v/>
      </c>
      <c r="AZ35" s="52" t="str">
        <f t="shared" si="24"/>
        <v/>
      </c>
      <c r="BB35" s="105"/>
      <c r="BC35" s="105"/>
    </row>
    <row r="36" spans="1:55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258364.59000000005</v>
      </c>
      <c r="P36" s="119"/>
      <c r="Q36" s="52" t="str">
        <f t="shared" si="25"/>
        <v/>
      </c>
      <c r="S36" s="109" t="s">
        <v>80</v>
      </c>
      <c r="T36" s="19">
        <v>7606.0559999999978</v>
      </c>
      <c r="U36" s="154">
        <v>8313.0869999999995</v>
      </c>
      <c r="V36" s="154">
        <v>6909.0559999999987</v>
      </c>
      <c r="W36" s="154">
        <v>9139.0069999999996</v>
      </c>
      <c r="X36" s="154">
        <v>8531.6860000000033</v>
      </c>
      <c r="Y36" s="154">
        <v>10841.422999999999</v>
      </c>
      <c r="Z36" s="154">
        <v>9653.1510000000035</v>
      </c>
      <c r="AA36" s="154">
        <v>9956.3179999999975</v>
      </c>
      <c r="AB36" s="154">
        <v>13765.152</v>
      </c>
      <c r="AC36" s="154">
        <v>14750.275999999996</v>
      </c>
      <c r="AD36" s="154">
        <v>15789.42300000001</v>
      </c>
      <c r="AE36" s="154">
        <v>12744.038000000008</v>
      </c>
      <c r="AF36" s="154">
        <v>16420.567999999999</v>
      </c>
      <c r="AG36" s="154">
        <v>17324.294999999998</v>
      </c>
      <c r="AH36" s="119"/>
      <c r="AI36" s="52" t="str">
        <f t="shared" si="26"/>
        <v/>
      </c>
      <c r="AK36" s="125">
        <f t="shared" si="23"/>
        <v>0.44176385961468218</v>
      </c>
      <c r="AL36" s="157">
        <f t="shared" si="23"/>
        <v>0.42017785877420555</v>
      </c>
      <c r="AM36" s="157">
        <f t="shared" si="23"/>
        <v>0.63948363387771534</v>
      </c>
      <c r="AN36" s="157">
        <f t="shared" si="23"/>
        <v>0.71120273013234991</v>
      </c>
      <c r="AO36" s="157">
        <f t="shared" si="23"/>
        <v>0.43360371542738207</v>
      </c>
      <c r="AP36" s="157">
        <f t="shared" si="23"/>
        <v>0.45907066820991294</v>
      </c>
      <c r="AQ36" s="157">
        <f t="shared" si="23"/>
        <v>0.59928518991605073</v>
      </c>
      <c r="AR36" s="157">
        <f t="shared" si="23"/>
        <v>0.5807675710119673</v>
      </c>
      <c r="AS36" s="157">
        <f t="shared" si="23"/>
        <v>0.76451061502797446</v>
      </c>
      <c r="AT36" s="157">
        <f t="shared" si="23"/>
        <v>0.49793317713264845</v>
      </c>
      <c r="AU36" s="157">
        <f t="shared" si="23"/>
        <v>0.55159727832865624</v>
      </c>
      <c r="AV36" s="157">
        <f t="shared" si="23"/>
        <v>0.58152630944673145</v>
      </c>
      <c r="AW36" s="157">
        <f t="shared" si="23"/>
        <v>0.67737319307050581</v>
      </c>
      <c r="AX36" s="157">
        <f t="shared" si="23"/>
        <v>0.6705367403482031</v>
      </c>
      <c r="AY36" s="157" t="str">
        <f t="shared" si="27"/>
        <v/>
      </c>
      <c r="AZ36" s="52" t="str">
        <f t="shared" si="24"/>
        <v/>
      </c>
      <c r="BB36" s="105"/>
      <c r="BC36" s="105"/>
    </row>
    <row r="37" spans="1:55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184695.16000000006</v>
      </c>
      <c r="P37" s="119"/>
      <c r="Q37" s="52" t="str">
        <f t="shared" si="25"/>
        <v/>
      </c>
      <c r="S37" s="109" t="s">
        <v>81</v>
      </c>
      <c r="T37" s="19">
        <v>8950.255000000001</v>
      </c>
      <c r="U37" s="154">
        <v>8091.360999999999</v>
      </c>
      <c r="V37" s="154">
        <v>7317.6259999999966</v>
      </c>
      <c r="W37" s="154">
        <v>9009.7860000000001</v>
      </c>
      <c r="X37" s="154">
        <v>11821.654999999999</v>
      </c>
      <c r="Y37" s="154">
        <v>8422.7539999999954</v>
      </c>
      <c r="Z37" s="154">
        <v>8932.4599999999973</v>
      </c>
      <c r="AA37" s="154">
        <v>10856.737000000006</v>
      </c>
      <c r="AB37" s="154">
        <v>13503.767</v>
      </c>
      <c r="AC37" s="154">
        <v>13395.533000000005</v>
      </c>
      <c r="AD37" s="154">
        <v>12829.427999999996</v>
      </c>
      <c r="AE37" s="154">
        <v>12358.695999999998</v>
      </c>
      <c r="AF37" s="154">
        <v>19295.445999999996</v>
      </c>
      <c r="AG37" s="154">
        <v>13459.983000000011</v>
      </c>
      <c r="AH37" s="119"/>
      <c r="AI37" s="52" t="str">
        <f t="shared" si="26"/>
        <v/>
      </c>
      <c r="AK37" s="125">
        <f t="shared" si="23"/>
        <v>0.48486363856011194</v>
      </c>
      <c r="AL37" s="157">
        <f t="shared" si="23"/>
        <v>0.56136104589017211</v>
      </c>
      <c r="AM37" s="157">
        <f t="shared" si="23"/>
        <v>0.91494056270845225</v>
      </c>
      <c r="AN37" s="157">
        <f t="shared" si="23"/>
        <v>0.73397337983951261</v>
      </c>
      <c r="AO37" s="157">
        <f t="shared" si="23"/>
        <v>0.54686443981211563</v>
      </c>
      <c r="AP37" s="157">
        <f t="shared" si="23"/>
        <v>0.55361740351046873</v>
      </c>
      <c r="AQ37" s="157">
        <f t="shared" si="23"/>
        <v>0.59768837923984341</v>
      </c>
      <c r="AR37" s="157">
        <f t="shared" si="23"/>
        <v>0.78949101429546453</v>
      </c>
      <c r="AS37" s="157">
        <f t="shared" si="23"/>
        <v>0.85577312393822647</v>
      </c>
      <c r="AT37" s="157">
        <f t="shared" si="23"/>
        <v>0.5392227587309858</v>
      </c>
      <c r="AU37" s="157">
        <f t="shared" si="23"/>
        <v>0.66185996306935324</v>
      </c>
      <c r="AV37" s="157">
        <f t="shared" si="23"/>
        <v>0.66577682346880351</v>
      </c>
      <c r="AW37" s="157">
        <f t="shared" si="23"/>
        <v>0.70495682983619656</v>
      </c>
      <c r="AX37" s="157">
        <f t="shared" si="23"/>
        <v>0.72876749991716117</v>
      </c>
      <c r="AY37" s="157" t="str">
        <f t="shared" si="27"/>
        <v/>
      </c>
      <c r="AZ37" s="52" t="str">
        <f t="shared" si="24"/>
        <v/>
      </c>
      <c r="BB37" s="105"/>
      <c r="BC37" s="105"/>
    </row>
    <row r="38" spans="1:55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176955.85999999993</v>
      </c>
      <c r="P38" s="119"/>
      <c r="Q38" s="52" t="str">
        <f t="shared" si="25"/>
        <v/>
      </c>
      <c r="S38" s="109" t="s">
        <v>82</v>
      </c>
      <c r="T38" s="19">
        <v>8836.2159999999967</v>
      </c>
      <c r="U38" s="154">
        <v>6184.2449999999999</v>
      </c>
      <c r="V38" s="154">
        <v>6843.8590000000013</v>
      </c>
      <c r="W38" s="154">
        <v>12325.401000000003</v>
      </c>
      <c r="X38" s="154">
        <v>11790.632999999998</v>
      </c>
      <c r="Y38" s="154">
        <v>8857.4580000000024</v>
      </c>
      <c r="Z38" s="154">
        <v>10603.755000000001</v>
      </c>
      <c r="AA38" s="154">
        <v>13090.348000000009</v>
      </c>
      <c r="AB38" s="154">
        <v>16694.899000000001</v>
      </c>
      <c r="AC38" s="154">
        <v>17343.396999999994</v>
      </c>
      <c r="AD38" s="154">
        <v>14141.986999999999</v>
      </c>
      <c r="AE38" s="154">
        <v>13795.060000000012</v>
      </c>
      <c r="AF38" s="154">
        <v>17489.275999999998</v>
      </c>
      <c r="AG38" s="154">
        <v>12852.765000000005</v>
      </c>
      <c r="AH38" s="119"/>
      <c r="AI38" s="52" t="str">
        <f t="shared" si="26"/>
        <v/>
      </c>
      <c r="AK38" s="125">
        <f t="shared" si="23"/>
        <v>0.50547976786025839</v>
      </c>
      <c r="AL38" s="157">
        <f t="shared" si="23"/>
        <v>0.61364183688748253</v>
      </c>
      <c r="AM38" s="157">
        <f t="shared" si="23"/>
        <v>0.99143989040046498</v>
      </c>
      <c r="AN38" s="157">
        <f t="shared" si="23"/>
        <v>0.79860824444016809</v>
      </c>
      <c r="AO38" s="157">
        <f t="shared" si="23"/>
        <v>0.61462071336796531</v>
      </c>
      <c r="AP38" s="157">
        <f t="shared" si="23"/>
        <v>0.7179397354111039</v>
      </c>
      <c r="AQ38" s="157">
        <f t="shared" si="23"/>
        <v>0.76149967195295487</v>
      </c>
      <c r="AR38" s="157">
        <f t="shared" si="23"/>
        <v>0.82067211196453671</v>
      </c>
      <c r="AS38" s="157">
        <f t="shared" si="23"/>
        <v>0.76712936250314256</v>
      </c>
      <c r="AT38" s="157">
        <f t="shared" si="23"/>
        <v>0.61919728263479246</v>
      </c>
      <c r="AU38" s="157">
        <f t="shared" si="23"/>
        <v>0.63990474451207224</v>
      </c>
      <c r="AV38" s="157">
        <f t="shared" si="23"/>
        <v>0.62152586797883858</v>
      </c>
      <c r="AW38" s="157">
        <f t="shared" si="23"/>
        <v>0.67466486882317089</v>
      </c>
      <c r="AX38" s="157">
        <f t="shared" si="23"/>
        <v>0.72632604537651424</v>
      </c>
      <c r="AY38" s="157" t="str">
        <f t="shared" si="27"/>
        <v/>
      </c>
      <c r="AZ38" s="52" t="str">
        <f t="shared" si="24"/>
        <v/>
      </c>
      <c r="BB38" s="105"/>
      <c r="BC38" s="105"/>
    </row>
    <row r="39" spans="1:55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189365.74999999988</v>
      </c>
      <c r="P39" s="119"/>
      <c r="Q39" s="52" t="str">
        <f t="shared" si="25"/>
        <v/>
      </c>
      <c r="S39" s="109" t="s">
        <v>83</v>
      </c>
      <c r="T39" s="19">
        <v>8561.616</v>
      </c>
      <c r="U39" s="154">
        <v>7679.9049999999988</v>
      </c>
      <c r="V39" s="154">
        <v>10402.912</v>
      </c>
      <c r="W39" s="154">
        <v>7707.6290000000035</v>
      </c>
      <c r="X39" s="154">
        <v>12654.747000000003</v>
      </c>
      <c r="Y39" s="154">
        <v>9979.3469999999979</v>
      </c>
      <c r="Z39" s="154">
        <v>10712.686999999996</v>
      </c>
      <c r="AA39" s="154">
        <v>11080.005999999999</v>
      </c>
      <c r="AB39" s="154">
        <v>17646.002</v>
      </c>
      <c r="AC39" s="154">
        <v>15712.195000000003</v>
      </c>
      <c r="AD39" s="154">
        <v>14615.516000000009</v>
      </c>
      <c r="AE39" s="154">
        <v>15584.514000000003</v>
      </c>
      <c r="AF39" s="154">
        <v>20862.162</v>
      </c>
      <c r="AG39" s="154">
        <v>15238.469000000006</v>
      </c>
      <c r="AH39" s="119"/>
      <c r="AI39" s="52" t="str">
        <f t="shared" si="26"/>
        <v/>
      </c>
      <c r="AK39" s="125">
        <f t="shared" si="23"/>
        <v>0.59655396247491954</v>
      </c>
      <c r="AL39" s="157">
        <f t="shared" si="23"/>
        <v>0.7101543245465749</v>
      </c>
      <c r="AM39" s="157">
        <f t="shared" ref="AM39:AX41" si="28">IF(V39="","",(V39/D39)*10)</f>
        <v>0.82659295097689434</v>
      </c>
      <c r="AN39" s="157">
        <f t="shared" si="28"/>
        <v>0.75542927217629385</v>
      </c>
      <c r="AO39" s="157">
        <f t="shared" si="28"/>
        <v>0.66232957299169615</v>
      </c>
      <c r="AP39" s="157">
        <f t="shared" si="28"/>
        <v>0.69529221532504837</v>
      </c>
      <c r="AQ39" s="157">
        <f t="shared" si="28"/>
        <v>0.70882922115899427</v>
      </c>
      <c r="AR39" s="157">
        <f t="shared" si="28"/>
        <v>0.81643127472411259</v>
      </c>
      <c r="AS39" s="157">
        <f t="shared" si="28"/>
        <v>0.6555002561116402</v>
      </c>
      <c r="AT39" s="157">
        <f t="shared" si="28"/>
        <v>0.68927659143619546</v>
      </c>
      <c r="AU39" s="157">
        <f t="shared" si="28"/>
        <v>0.64689754420867462</v>
      </c>
      <c r="AV39" s="157">
        <f t="shared" si="28"/>
        <v>0.72799787288130147</v>
      </c>
      <c r="AW39" s="157">
        <f t="shared" si="28"/>
        <v>0.75472082130583984</v>
      </c>
      <c r="AX39" s="157">
        <f t="shared" si="28"/>
        <v>0.80471093637577096</v>
      </c>
      <c r="AY39" s="157" t="str">
        <f t="shared" si="27"/>
        <v/>
      </c>
      <c r="AZ39" s="52" t="str">
        <f t="shared" si="24"/>
        <v/>
      </c>
      <c r="BB39" s="105"/>
      <c r="BC39" s="105"/>
    </row>
    <row r="40" spans="1:55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197253.93999999997</v>
      </c>
      <c r="P40" s="119"/>
      <c r="Q40" s="52" t="str">
        <f t="shared" si="25"/>
        <v/>
      </c>
      <c r="S40" s="110" t="s">
        <v>84</v>
      </c>
      <c r="T40" s="19">
        <v>8577.6339999999964</v>
      </c>
      <c r="U40" s="154">
        <v>10729.738000000001</v>
      </c>
      <c r="V40" s="154">
        <v>8400.3320000000022</v>
      </c>
      <c r="W40" s="154">
        <v>14080.129999999997</v>
      </c>
      <c r="X40" s="154">
        <v>13582.820000000003</v>
      </c>
      <c r="Y40" s="154">
        <v>9345.7980000000007</v>
      </c>
      <c r="Z40" s="154">
        <v>11478.792000000003</v>
      </c>
      <c r="AA40" s="154">
        <v>14722.865999999998</v>
      </c>
      <c r="AB40" s="154">
        <v>13500.736999999999</v>
      </c>
      <c r="AC40" s="154">
        <v>16104.085999999999</v>
      </c>
      <c r="AD40" s="154">
        <v>14131.660999999996</v>
      </c>
      <c r="AE40" s="154">
        <v>17317.553000000004</v>
      </c>
      <c r="AF40" s="154">
        <v>19544.043999999998</v>
      </c>
      <c r="AG40" s="154">
        <v>13418.559999999992</v>
      </c>
      <c r="AH40" s="119"/>
      <c r="AI40" s="52" t="str">
        <f t="shared" si="26"/>
        <v/>
      </c>
      <c r="AK40" s="125">
        <f t="shared" si="23"/>
        <v>0.56128924309160388</v>
      </c>
      <c r="AL40" s="157">
        <f t="shared" si="23"/>
        <v>0.49567972006947647</v>
      </c>
      <c r="AM40" s="157">
        <f t="shared" si="28"/>
        <v>0.9790091257525988</v>
      </c>
      <c r="AN40" s="157">
        <f t="shared" si="28"/>
        <v>0.61228139027468687</v>
      </c>
      <c r="AO40" s="157">
        <f t="shared" si="28"/>
        <v>0.5822210241113337</v>
      </c>
      <c r="AP40" s="157">
        <f t="shared" si="28"/>
        <v>0.62664828118918259</v>
      </c>
      <c r="AQ40" s="157">
        <f t="shared" si="28"/>
        <v>0.67665809142176681</v>
      </c>
      <c r="AR40" s="157">
        <f t="shared" si="28"/>
        <v>0.91161704676855315</v>
      </c>
      <c r="AS40" s="157">
        <f t="shared" si="28"/>
        <v>0.66978639445387611</v>
      </c>
      <c r="AT40" s="157">
        <f t="shared" si="28"/>
        <v>0.69632467581771174</v>
      </c>
      <c r="AU40" s="157">
        <f t="shared" si="28"/>
        <v>0.56670328216974419</v>
      </c>
      <c r="AV40" s="157">
        <f t="shared" si="28"/>
        <v>0.70671261274209851</v>
      </c>
      <c r="AW40" s="157">
        <f t="shared" si="28"/>
        <v>0.65801204114882317</v>
      </c>
      <c r="AX40" s="157">
        <f t="shared" si="28"/>
        <v>0.68026828767019776</v>
      </c>
      <c r="AY40" s="157" t="str">
        <f t="shared" si="27"/>
        <v/>
      </c>
      <c r="AZ40" s="52" t="str">
        <f t="shared" si="24"/>
        <v/>
      </c>
      <c r="BB40" s="105"/>
      <c r="BC40" s="105"/>
    </row>
    <row r="41" spans="1:55" ht="20.100000000000001" customHeight="1" thickBot="1" x14ac:dyDescent="0.3">
      <c r="A41" s="35" t="str">
        <f>A19</f>
        <v>jan-mar</v>
      </c>
      <c r="B41" s="167">
        <f>SUM(B29:B31)</f>
        <v>383486.16999999993</v>
      </c>
      <c r="C41" s="168">
        <f t="shared" ref="C41:P41" si="29">SUM(C29:C31)</f>
        <v>359736.73</v>
      </c>
      <c r="D41" s="168">
        <f t="shared" si="29"/>
        <v>337710.40999999992</v>
      </c>
      <c r="E41" s="168">
        <f t="shared" si="29"/>
        <v>269354.83</v>
      </c>
      <c r="F41" s="168">
        <f t="shared" si="29"/>
        <v>518885.16000000003</v>
      </c>
      <c r="G41" s="168">
        <f t="shared" si="29"/>
        <v>534367.81999999983</v>
      </c>
      <c r="H41" s="168">
        <f t="shared" si="29"/>
        <v>446495.15</v>
      </c>
      <c r="I41" s="168">
        <f t="shared" si="29"/>
        <v>530104.43999999994</v>
      </c>
      <c r="J41" s="168">
        <f t="shared" si="29"/>
        <v>340089.82</v>
      </c>
      <c r="K41" s="168">
        <f t="shared" si="29"/>
        <v>649570.5</v>
      </c>
      <c r="L41" s="168">
        <f t="shared" si="29"/>
        <v>640253.84</v>
      </c>
      <c r="M41" s="168">
        <f t="shared" si="29"/>
        <v>817451.96000000066</v>
      </c>
      <c r="N41" s="168">
        <f t="shared" si="29"/>
        <v>652011.13999999966</v>
      </c>
      <c r="O41" s="168">
        <f t="shared" si="29"/>
        <v>777443.08999999973</v>
      </c>
      <c r="P41" s="169">
        <f t="shared" si="29"/>
        <v>546684.10000000009</v>
      </c>
      <c r="Q41" s="61">
        <f t="shared" si="25"/>
        <v>-0.29681785453903736</v>
      </c>
      <c r="S41" s="109"/>
      <c r="T41" s="167">
        <f>SUM(T29:T31)</f>
        <v>17209.863000000001</v>
      </c>
      <c r="U41" s="168">
        <f t="shared" ref="U41:AH41" si="30">SUM(U29:U31)</f>
        <v>15796.161</v>
      </c>
      <c r="V41" s="168">
        <f t="shared" si="30"/>
        <v>16995.894999999997</v>
      </c>
      <c r="W41" s="168">
        <f t="shared" si="30"/>
        <v>22740.453000000001</v>
      </c>
      <c r="X41" s="168">
        <f t="shared" si="30"/>
        <v>26284.577999999994</v>
      </c>
      <c r="Y41" s="168">
        <f t="shared" si="30"/>
        <v>26114.18</v>
      </c>
      <c r="Z41" s="168">
        <f t="shared" si="30"/>
        <v>24267.392</v>
      </c>
      <c r="AA41" s="168">
        <f t="shared" si="30"/>
        <v>28921.351000000002</v>
      </c>
      <c r="AB41" s="168">
        <f t="shared" si="30"/>
        <v>27891.383000000002</v>
      </c>
      <c r="AC41" s="168">
        <f t="shared" si="30"/>
        <v>37417.438999999998</v>
      </c>
      <c r="AD41" s="168">
        <f t="shared" si="30"/>
        <v>39515.076000000001</v>
      </c>
      <c r="AE41" s="168">
        <f t="shared" si="30"/>
        <v>41893.952999999994</v>
      </c>
      <c r="AF41" s="168">
        <f t="shared" si="30"/>
        <v>42491.516000000003</v>
      </c>
      <c r="AG41" s="168">
        <f t="shared" si="30"/>
        <v>50488.036</v>
      </c>
      <c r="AH41" s="169">
        <f t="shared" si="30"/>
        <v>36836.235000000022</v>
      </c>
      <c r="AI41" s="61">
        <f t="shared" si="26"/>
        <v>-0.27039675300500848</v>
      </c>
      <c r="AK41" s="172">
        <f t="shared" si="23"/>
        <v>0.44877401967325198</v>
      </c>
      <c r="AL41" s="173">
        <f t="shared" si="23"/>
        <v>0.43910336873301764</v>
      </c>
      <c r="AM41" s="173">
        <f t="shared" si="28"/>
        <v>0.50326831796508742</v>
      </c>
      <c r="AN41" s="173">
        <f t="shared" si="28"/>
        <v>0.84425636622146327</v>
      </c>
      <c r="AO41" s="173">
        <f t="shared" si="28"/>
        <v>0.50655867668290977</v>
      </c>
      <c r="AP41" s="173">
        <f t="shared" si="28"/>
        <v>0.48869297556129054</v>
      </c>
      <c r="AQ41" s="173">
        <f t="shared" si="28"/>
        <v>0.54350852411274786</v>
      </c>
      <c r="AR41" s="173">
        <f t="shared" si="28"/>
        <v>0.54557835810618771</v>
      </c>
      <c r="AS41" s="173">
        <f t="shared" si="28"/>
        <v>0.8201181382024314</v>
      </c>
      <c r="AT41" s="173">
        <f t="shared" si="28"/>
        <v>0.57603353292675696</v>
      </c>
      <c r="AU41" s="173">
        <f t="shared" si="28"/>
        <v>0.61717827416700854</v>
      </c>
      <c r="AV41" s="173">
        <f t="shared" si="28"/>
        <v>0.51249437336965908</v>
      </c>
      <c r="AW41" s="173">
        <f t="shared" si="28"/>
        <v>0.65169923323702761</v>
      </c>
      <c r="AX41" s="173">
        <f t="shared" si="28"/>
        <v>0.6494113414783842</v>
      </c>
      <c r="AY41" s="173">
        <f>IF(AH41="","",(AH41/P41)*10)</f>
        <v>0.67381207904162599</v>
      </c>
      <c r="AZ41" s="61">
        <f t="shared" si="24"/>
        <v>3.7573623995684369E-2</v>
      </c>
      <c r="BB41" s="105"/>
      <c r="BC41" s="105"/>
    </row>
    <row r="42" spans="1:55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O42" si="31">SUM(E29:E31)</f>
        <v>269354.83</v>
      </c>
      <c r="F42" s="154">
        <f t="shared" si="31"/>
        <v>518885.16000000003</v>
      </c>
      <c r="G42" s="154">
        <f t="shared" si="31"/>
        <v>534367.81999999983</v>
      </c>
      <c r="H42" s="154">
        <f t="shared" si="31"/>
        <v>446495.15</v>
      </c>
      <c r="I42" s="154">
        <f t="shared" si="31"/>
        <v>530104.43999999994</v>
      </c>
      <c r="J42" s="154">
        <f t="shared" si="31"/>
        <v>340089.82</v>
      </c>
      <c r="K42" s="154">
        <f t="shared" si="31"/>
        <v>649570.5</v>
      </c>
      <c r="L42" s="154">
        <f t="shared" si="31"/>
        <v>640253.84</v>
      </c>
      <c r="M42" s="154">
        <f t="shared" si="31"/>
        <v>817451.96000000066</v>
      </c>
      <c r="N42" s="154">
        <f t="shared" si="31"/>
        <v>652011.13999999966</v>
      </c>
      <c r="O42" s="154">
        <f t="shared" si="31"/>
        <v>777443.08999999973</v>
      </c>
      <c r="P42" s="119">
        <f>IF(P31="","",SUM(P29:P31))</f>
        <v>546684.10000000009</v>
      </c>
      <c r="Q42" s="61">
        <f t="shared" si="25"/>
        <v>-0.29681785453903736</v>
      </c>
      <c r="S42" s="108" t="s">
        <v>85</v>
      </c>
      <c r="T42" s="19">
        <f>SUM(T29:T31)</f>
        <v>17209.863000000001</v>
      </c>
      <c r="U42" s="154">
        <f>SUM(U29:U31)</f>
        <v>15796.161</v>
      </c>
      <c r="V42" s="154">
        <f>SUM(V29:V31)</f>
        <v>16995.894999999997</v>
      </c>
      <c r="W42" s="154">
        <f t="shared" ref="W42:AG42" si="32">SUM(W29:W31)</f>
        <v>22740.453000000001</v>
      </c>
      <c r="X42" s="154">
        <f t="shared" si="32"/>
        <v>26284.577999999994</v>
      </c>
      <c r="Y42" s="154">
        <f t="shared" si="32"/>
        <v>26114.18</v>
      </c>
      <c r="Z42" s="154">
        <f t="shared" si="32"/>
        <v>24267.392</v>
      </c>
      <c r="AA42" s="154">
        <f t="shared" si="32"/>
        <v>28921.351000000002</v>
      </c>
      <c r="AB42" s="154">
        <f t="shared" si="32"/>
        <v>27891.383000000002</v>
      </c>
      <c r="AC42" s="154">
        <f t="shared" si="32"/>
        <v>37417.438999999998</v>
      </c>
      <c r="AD42" s="154">
        <f t="shared" si="32"/>
        <v>39515.076000000001</v>
      </c>
      <c r="AE42" s="154">
        <f t="shared" si="32"/>
        <v>41893.952999999994</v>
      </c>
      <c r="AF42" s="154">
        <f t="shared" si="32"/>
        <v>42491.516000000003</v>
      </c>
      <c r="AG42" s="154">
        <f t="shared" si="32"/>
        <v>50488.036</v>
      </c>
      <c r="AH42" s="119">
        <f>IF(AH31="","",SUM(AH29:AH31))</f>
        <v>36836.235000000022</v>
      </c>
      <c r="AI42" s="61">
        <f t="shared" si="26"/>
        <v>-0.27039675300500848</v>
      </c>
      <c r="AK42" s="124">
        <f t="shared" si="23"/>
        <v>0.44877401967325198</v>
      </c>
      <c r="AL42" s="156">
        <f t="shared" si="23"/>
        <v>0.43910336873301764</v>
      </c>
      <c r="AM42" s="156">
        <f t="shared" si="23"/>
        <v>0.50326831796508742</v>
      </c>
      <c r="AN42" s="156">
        <f t="shared" si="23"/>
        <v>0.84425636622146327</v>
      </c>
      <c r="AO42" s="156">
        <f t="shared" si="23"/>
        <v>0.50655867668290977</v>
      </c>
      <c r="AP42" s="156">
        <f t="shared" si="23"/>
        <v>0.48869297556129054</v>
      </c>
      <c r="AQ42" s="156">
        <f t="shared" si="23"/>
        <v>0.54350852411274786</v>
      </c>
      <c r="AR42" s="156">
        <f t="shared" si="23"/>
        <v>0.54557835810618771</v>
      </c>
      <c r="AS42" s="156">
        <f t="shared" si="23"/>
        <v>0.8201181382024314</v>
      </c>
      <c r="AT42" s="156">
        <f t="shared" si="23"/>
        <v>0.57603353292675696</v>
      </c>
      <c r="AU42" s="156">
        <f t="shared" si="23"/>
        <v>0.61717827416700854</v>
      </c>
      <c r="AV42" s="156">
        <f t="shared" si="23"/>
        <v>0.51249437336965908</v>
      </c>
      <c r="AW42" s="156">
        <f t="shared" si="23"/>
        <v>0.65169923323702761</v>
      </c>
      <c r="AX42" s="156">
        <f t="shared" si="23"/>
        <v>0.6494113414783842</v>
      </c>
      <c r="AY42" s="156">
        <f>IF(AH42="","",(AH42/P42)*10)</f>
        <v>0.67381207904162599</v>
      </c>
      <c r="AZ42" s="61">
        <f t="shared" si="24"/>
        <v>3.7573623995684369E-2</v>
      </c>
      <c r="BB42" s="105"/>
      <c r="BC42" s="105"/>
    </row>
    <row r="43" spans="1:55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O43" si="33">SUM(E32:E34)</f>
        <v>409796.7099999999</v>
      </c>
      <c r="F43" s="154">
        <f t="shared" si="33"/>
        <v>510240.19999999995</v>
      </c>
      <c r="G43" s="154">
        <f t="shared" si="33"/>
        <v>581930.29000000015</v>
      </c>
      <c r="H43" s="154">
        <f t="shared" si="33"/>
        <v>437395.03</v>
      </c>
      <c r="I43" s="154">
        <f t="shared" si="33"/>
        <v>651460.00999999989</v>
      </c>
      <c r="J43" s="154">
        <f t="shared" si="33"/>
        <v>432659.41000000003</v>
      </c>
      <c r="K43" s="154">
        <f t="shared" si="33"/>
        <v>721335.31</v>
      </c>
      <c r="L43" s="154">
        <f t="shared" si="33"/>
        <v>641165.57999999984</v>
      </c>
      <c r="M43" s="154">
        <f t="shared" si="33"/>
        <v>786805.54999999993</v>
      </c>
      <c r="N43" s="154">
        <f t="shared" si="33"/>
        <v>732307.73</v>
      </c>
      <c r="O43" s="154">
        <f t="shared" si="33"/>
        <v>861851.96000000089</v>
      </c>
      <c r="P43" s="119" t="str">
        <f>IF(P34="","",SUM(P32:P34))</f>
        <v/>
      </c>
      <c r="Q43" s="52" t="str">
        <f t="shared" si="25"/>
        <v/>
      </c>
      <c r="S43" s="109" t="s">
        <v>86</v>
      </c>
      <c r="T43" s="19">
        <f>SUM(T32:T34)</f>
        <v>20649.732000000004</v>
      </c>
      <c r="U43" s="154">
        <f>SUM(U32:U34)</f>
        <v>16807.051000000003</v>
      </c>
      <c r="V43" s="154">
        <f>SUM(V32:V34)</f>
        <v>19988.995000000003</v>
      </c>
      <c r="W43" s="154">
        <f t="shared" ref="W43:AG43" si="34">SUM(W32:W34)</f>
        <v>32307.84499999999</v>
      </c>
      <c r="X43" s="154">
        <f t="shared" si="34"/>
        <v>26348.47</v>
      </c>
      <c r="Y43" s="154">
        <f t="shared" si="34"/>
        <v>29735.684000000008</v>
      </c>
      <c r="Z43" s="154">
        <f t="shared" si="34"/>
        <v>25013.658999999996</v>
      </c>
      <c r="AA43" s="154">
        <f t="shared" si="34"/>
        <v>35963.210000000006</v>
      </c>
      <c r="AB43" s="154">
        <f t="shared" si="34"/>
        <v>36186.675000000003</v>
      </c>
      <c r="AC43" s="154">
        <f t="shared" si="34"/>
        <v>38844.275000000009</v>
      </c>
      <c r="AD43" s="154">
        <f t="shared" si="34"/>
        <v>36822.900999999991</v>
      </c>
      <c r="AE43" s="154">
        <f t="shared" si="34"/>
        <v>41213.95199999999</v>
      </c>
      <c r="AF43" s="154">
        <f t="shared" si="34"/>
        <v>49875.743999999999</v>
      </c>
      <c r="AG43" s="154">
        <f t="shared" si="34"/>
        <v>54134.132999999987</v>
      </c>
      <c r="AH43" s="119" t="str">
        <f>IF(AH34="","",SUM(AH32:AH34))</f>
        <v/>
      </c>
      <c r="AI43" s="52" t="str">
        <f t="shared" si="26"/>
        <v/>
      </c>
      <c r="AK43" s="125">
        <f t="shared" si="23"/>
        <v>0.46037323310250017</v>
      </c>
      <c r="AL43" s="157">
        <f t="shared" si="23"/>
        <v>0.46637956582738782</v>
      </c>
      <c r="AM43" s="157">
        <f t="shared" si="23"/>
        <v>0.55956706087754671</v>
      </c>
      <c r="AN43" s="157">
        <f t="shared" si="23"/>
        <v>0.78838712492347729</v>
      </c>
      <c r="AO43" s="157">
        <f t="shared" si="23"/>
        <v>0.51639345547450011</v>
      </c>
      <c r="AP43" s="157">
        <f t="shared" si="23"/>
        <v>0.51098360939417675</v>
      </c>
      <c r="AQ43" s="157">
        <f t="shared" si="23"/>
        <v>0.57187798864564132</v>
      </c>
      <c r="AR43" s="157">
        <f t="shared" si="23"/>
        <v>0.55204017818376927</v>
      </c>
      <c r="AS43" s="157">
        <f t="shared" si="23"/>
        <v>0.83637785666097031</v>
      </c>
      <c r="AT43" s="157">
        <f t="shared" si="23"/>
        <v>0.53850510936446472</v>
      </c>
      <c r="AU43" s="157">
        <f t="shared" si="23"/>
        <v>0.57431188055977678</v>
      </c>
      <c r="AV43" s="157">
        <f t="shared" si="23"/>
        <v>0.5238136919598495</v>
      </c>
      <c r="AW43" s="157">
        <f t="shared" si="23"/>
        <v>0.68107630107905592</v>
      </c>
      <c r="AX43" s="157">
        <f t="shared" si="23"/>
        <v>0.62811405569002754</v>
      </c>
      <c r="AY43" s="303" t="str">
        <f t="shared" ref="AY43:AY45" si="35">IF(AH43="","",(AH43/P43)*10)</f>
        <v/>
      </c>
      <c r="AZ43" s="52" t="str">
        <f t="shared" si="24"/>
        <v/>
      </c>
      <c r="BB43" s="105"/>
      <c r="BC43" s="105"/>
    </row>
    <row r="44" spans="1:55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O44" si="36">SUM(E35:E37)</f>
        <v>430814.19999999995</v>
      </c>
      <c r="F44" s="154">
        <f t="shared" si="36"/>
        <v>682291.91</v>
      </c>
      <c r="G44" s="154">
        <f t="shared" si="36"/>
        <v>625733.66999999993</v>
      </c>
      <c r="H44" s="154">
        <f t="shared" si="36"/>
        <v>458250.33999999968</v>
      </c>
      <c r="I44" s="154">
        <f t="shared" si="36"/>
        <v>516089.50999999983</v>
      </c>
      <c r="J44" s="154">
        <f t="shared" si="36"/>
        <v>514049.36</v>
      </c>
      <c r="K44" s="154">
        <f t="shared" si="36"/>
        <v>823163.40000000037</v>
      </c>
      <c r="L44" s="154">
        <f t="shared" si="36"/>
        <v>765619.61999999988</v>
      </c>
      <c r="M44" s="154">
        <f t="shared" si="36"/>
        <v>683593.1599999998</v>
      </c>
      <c r="N44" s="154">
        <f t="shared" si="36"/>
        <v>751874.42999999959</v>
      </c>
      <c r="O44" s="154">
        <f t="shared" si="36"/>
        <v>744408.07</v>
      </c>
      <c r="P44" s="119" t="str">
        <f>IF(P37="","",SUM(P35:P37))</f>
        <v/>
      </c>
      <c r="Q44" s="52" t="str">
        <f t="shared" si="25"/>
        <v/>
      </c>
      <c r="S44" s="109" t="s">
        <v>87</v>
      </c>
      <c r="T44" s="19">
        <f>SUM(T35:T37)</f>
        <v>24758.867999999999</v>
      </c>
      <c r="U44" s="154">
        <f>SUM(U35:U37)</f>
        <v>23547.119999999995</v>
      </c>
      <c r="V44" s="154">
        <f>SUM(V35:V37)</f>
        <v>22716.569999999996</v>
      </c>
      <c r="W44" s="154">
        <f t="shared" ref="W44:AG44" si="37">SUM(W35:W37)</f>
        <v>32207.47700000001</v>
      </c>
      <c r="X44" s="154">
        <f t="shared" si="37"/>
        <v>33482.723000000005</v>
      </c>
      <c r="Y44" s="154">
        <f t="shared" si="37"/>
        <v>31539.239999999998</v>
      </c>
      <c r="Z44" s="154">
        <f t="shared" si="37"/>
        <v>26992.701000000008</v>
      </c>
      <c r="AA44" s="154">
        <f t="shared" si="37"/>
        <v>32400.945000000014</v>
      </c>
      <c r="AB44" s="154">
        <f t="shared" si="37"/>
        <v>41484.690999999999</v>
      </c>
      <c r="AC44" s="154">
        <f t="shared" si="37"/>
        <v>42323.071000000004</v>
      </c>
      <c r="AD44" s="154">
        <f t="shared" si="37"/>
        <v>45119.482000000004</v>
      </c>
      <c r="AE44" s="154">
        <f t="shared" si="37"/>
        <v>40657.845000000001</v>
      </c>
      <c r="AF44" s="154">
        <f t="shared" si="37"/>
        <v>52315.772999999994</v>
      </c>
      <c r="AG44" s="154">
        <f t="shared" si="37"/>
        <v>50029.925000000017</v>
      </c>
      <c r="AH44" s="119" t="str">
        <f>IF(AH37="","",SUM(AH35:AH37))</f>
        <v/>
      </c>
      <c r="AI44" s="52" t="str">
        <f t="shared" si="26"/>
        <v/>
      </c>
      <c r="AK44" s="125">
        <f t="shared" si="23"/>
        <v>0.48514141421504259</v>
      </c>
      <c r="AL44" s="157">
        <f t="shared" si="23"/>
        <v>0.48250690351015585</v>
      </c>
      <c r="AM44" s="157">
        <f t="shared" si="23"/>
        <v>0.71563660131674345</v>
      </c>
      <c r="AN44" s="157">
        <f t="shared" si="23"/>
        <v>0.74759552958096576</v>
      </c>
      <c r="AO44" s="157">
        <f t="shared" si="23"/>
        <v>0.49073897124179594</v>
      </c>
      <c r="AP44" s="157">
        <f t="shared" si="23"/>
        <v>0.50403616605767754</v>
      </c>
      <c r="AQ44" s="157">
        <f t="shared" si="23"/>
        <v>0.58903831909868365</v>
      </c>
      <c r="AR44" s="157">
        <f t="shared" si="23"/>
        <v>0.62781638402222173</v>
      </c>
      <c r="AS44" s="157">
        <f t="shared" si="23"/>
        <v>0.80701765682579585</v>
      </c>
      <c r="AT44" s="157">
        <f t="shared" si="23"/>
        <v>0.5141515159687613</v>
      </c>
      <c r="AU44" s="157">
        <f t="shared" si="23"/>
        <v>0.58931982437963137</v>
      </c>
      <c r="AV44" s="157">
        <f t="shared" si="23"/>
        <v>0.59476670304893065</v>
      </c>
      <c r="AW44" s="157">
        <f t="shared" si="23"/>
        <v>0.69580465716861817</v>
      </c>
      <c r="AX44" s="157">
        <f t="shared" si="23"/>
        <v>0.67207660712222017</v>
      </c>
      <c r="AY44" s="303" t="str">
        <f t="shared" si="35"/>
        <v/>
      </c>
      <c r="AZ44" s="52" t="str">
        <f t="shared" si="24"/>
        <v/>
      </c>
      <c r="BB44" s="105"/>
      <c r="BC44" s="105"/>
    </row>
    <row r="45" spans="1:55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P45" si="38">IF(E40="","",SUM(E38:E40))</f>
        <v>486327.5499999997</v>
      </c>
      <c r="F45" s="155">
        <f t="shared" si="38"/>
        <v>616193.31000000029</v>
      </c>
      <c r="G45" s="155">
        <f t="shared" si="38"/>
        <v>416040.10999999987</v>
      </c>
      <c r="H45" s="155">
        <f t="shared" si="38"/>
        <v>460019.91999999993</v>
      </c>
      <c r="I45" s="155">
        <f t="shared" si="38"/>
        <v>456723.05999999982</v>
      </c>
      <c r="J45" s="155">
        <f t="shared" si="38"/>
        <v>688395.02</v>
      </c>
      <c r="K45" s="155">
        <f t="shared" si="38"/>
        <v>739319.47000000044</v>
      </c>
      <c r="L45" s="155">
        <f t="shared" si="38"/>
        <v>696300.05</v>
      </c>
      <c r="M45" s="155">
        <f t="shared" si="38"/>
        <v>681072.12000000011</v>
      </c>
      <c r="N45" s="155">
        <f t="shared" si="38"/>
        <v>832667.84000000032</v>
      </c>
      <c r="O45" s="155">
        <f t="shared" si="38"/>
        <v>563575.54999999981</v>
      </c>
      <c r="P45" s="123" t="str">
        <f t="shared" si="38"/>
        <v/>
      </c>
      <c r="Q45" s="55" t="str">
        <f t="shared" si="25"/>
        <v/>
      </c>
      <c r="S45" s="110" t="s">
        <v>88</v>
      </c>
      <c r="T45" s="21">
        <f>SUM(T38:T40)</f>
        <v>25975.465999999993</v>
      </c>
      <c r="U45" s="155">
        <f>SUM(U38:U40)</f>
        <v>24593.887999999999</v>
      </c>
      <c r="V45" s="155">
        <f>IF(V40="","",SUM(V38:V40))</f>
        <v>25647.103000000003</v>
      </c>
      <c r="W45" s="155">
        <f t="shared" ref="W45:AH45" si="39">IF(W40="","",SUM(W38:W40))</f>
        <v>34113.160000000003</v>
      </c>
      <c r="X45" s="155">
        <f t="shared" si="39"/>
        <v>38028.200000000004</v>
      </c>
      <c r="Y45" s="155">
        <f t="shared" si="39"/>
        <v>28182.603000000003</v>
      </c>
      <c r="Z45" s="155">
        <f t="shared" si="39"/>
        <v>32795.233999999997</v>
      </c>
      <c r="AA45" s="155">
        <f t="shared" si="39"/>
        <v>38893.22</v>
      </c>
      <c r="AB45" s="155">
        <f t="shared" si="39"/>
        <v>47841.637999999999</v>
      </c>
      <c r="AC45" s="155">
        <f t="shared" si="39"/>
        <v>49159.678</v>
      </c>
      <c r="AD45" s="155">
        <f t="shared" si="39"/>
        <v>42889.164000000004</v>
      </c>
      <c r="AE45" s="155">
        <f t="shared" si="39"/>
        <v>46697.127000000022</v>
      </c>
      <c r="AF45" s="155">
        <f t="shared" si="39"/>
        <v>57895.481999999989</v>
      </c>
      <c r="AG45" s="155">
        <f t="shared" si="39"/>
        <v>41509.794000000002</v>
      </c>
      <c r="AH45" s="123" t="str">
        <f t="shared" si="39"/>
        <v/>
      </c>
      <c r="AI45" s="55" t="str">
        <f t="shared" si="26"/>
        <v/>
      </c>
      <c r="AK45" s="126">
        <f t="shared" ref="AK45:AL45" si="40">(T45/B45)*10</f>
        <v>0.5513245039086454</v>
      </c>
      <c r="AL45" s="158">
        <f t="shared" si="40"/>
        <v>0.5781509475921669</v>
      </c>
      <c r="AM45" s="158">
        <f t="shared" ref="AM45:AX45" si="41">IF(V40="","",(V45/D45)*10)</f>
        <v>0.91372665805968378</v>
      </c>
      <c r="AN45" s="158">
        <f t="shared" si="41"/>
        <v>0.70144411929778661</v>
      </c>
      <c r="AO45" s="158">
        <f t="shared" si="41"/>
        <v>0.61714723907015456</v>
      </c>
      <c r="AP45" s="158">
        <f t="shared" si="41"/>
        <v>0.67740110442716717</v>
      </c>
      <c r="AQ45" s="158">
        <f t="shared" si="41"/>
        <v>0.7129089975060211</v>
      </c>
      <c r="AR45" s="158">
        <f t="shared" si="41"/>
        <v>0.85157119064669118</v>
      </c>
      <c r="AS45" s="158">
        <f t="shared" si="41"/>
        <v>0.69497362139545982</v>
      </c>
      <c r="AT45" s="158">
        <f t="shared" si="41"/>
        <v>0.66493146731277042</v>
      </c>
      <c r="AU45" s="158">
        <f t="shared" si="41"/>
        <v>0.61595807726855689</v>
      </c>
      <c r="AV45" s="158">
        <f t="shared" si="41"/>
        <v>0.68564144132048765</v>
      </c>
      <c r="AW45" s="158">
        <f t="shared" si="41"/>
        <v>0.69530104585280927</v>
      </c>
      <c r="AX45" s="158">
        <f t="shared" si="41"/>
        <v>0.73654355658260928</v>
      </c>
      <c r="AY45" s="304" t="str">
        <f t="shared" si="35"/>
        <v/>
      </c>
      <c r="AZ45" s="55" t="str">
        <f t="shared" si="24"/>
        <v/>
      </c>
      <c r="BB45" s="105"/>
      <c r="BC45" s="105"/>
    </row>
    <row r="46" spans="1:55" x14ac:dyDescent="0.25"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BB46" s="105"/>
      <c r="BC46" s="105"/>
    </row>
    <row r="47" spans="1:55" ht="15.75" thickBot="1" x14ac:dyDescent="0.3">
      <c r="Q47" s="205" t="s">
        <v>1</v>
      </c>
      <c r="AI47" s="289">
        <v>1000</v>
      </c>
      <c r="AZ47" s="289" t="s">
        <v>47</v>
      </c>
      <c r="BB47" s="105"/>
      <c r="BC47" s="105"/>
    </row>
    <row r="48" spans="1:55" ht="20.100000000000001" customHeight="1" x14ac:dyDescent="0.25">
      <c r="A48" s="338" t="s">
        <v>15</v>
      </c>
      <c r="B48" s="340" t="s">
        <v>71</v>
      </c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5"/>
      <c r="Q48" s="343" t="str">
        <f>Q26</f>
        <v>D       2024/2023</v>
      </c>
      <c r="S48" s="341" t="s">
        <v>3</v>
      </c>
      <c r="T48" s="333" t="s">
        <v>71</v>
      </c>
      <c r="U48" s="334"/>
      <c r="V48" s="334"/>
      <c r="W48" s="334"/>
      <c r="X48" s="334"/>
      <c r="Y48" s="334"/>
      <c r="Z48" s="334"/>
      <c r="AA48" s="334"/>
      <c r="AB48" s="334"/>
      <c r="AC48" s="334"/>
      <c r="AD48" s="334"/>
      <c r="AE48" s="334"/>
      <c r="AF48" s="334"/>
      <c r="AG48" s="334"/>
      <c r="AH48" s="335"/>
      <c r="AI48" s="343" t="str">
        <f>Q48</f>
        <v>D       2024/2023</v>
      </c>
      <c r="AK48" s="333" t="s">
        <v>71</v>
      </c>
      <c r="AL48" s="334"/>
      <c r="AM48" s="334"/>
      <c r="AN48" s="334"/>
      <c r="AO48" s="334"/>
      <c r="AP48" s="334"/>
      <c r="AQ48" s="334"/>
      <c r="AR48" s="334"/>
      <c r="AS48" s="334"/>
      <c r="AT48" s="334"/>
      <c r="AU48" s="334"/>
      <c r="AV48" s="334"/>
      <c r="AW48" s="334"/>
      <c r="AX48" s="334"/>
      <c r="AY48" s="335"/>
      <c r="AZ48" s="343" t="str">
        <f>AI48</f>
        <v>D       2024/2023</v>
      </c>
      <c r="BB48" s="105"/>
      <c r="BC48" s="105"/>
    </row>
    <row r="49" spans="1:55" ht="20.100000000000001" customHeight="1" thickBot="1" x14ac:dyDescent="0.3">
      <c r="A49" s="339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3">
        <v>2024</v>
      </c>
      <c r="Q49" s="344"/>
      <c r="S49" s="342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44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2016</v>
      </c>
      <c r="AR49" s="135">
        <v>2017</v>
      </c>
      <c r="AS49" s="265">
        <v>2018</v>
      </c>
      <c r="AT49" s="135">
        <v>2019</v>
      </c>
      <c r="AU49" s="135">
        <v>2020</v>
      </c>
      <c r="AV49" s="135">
        <v>2021</v>
      </c>
      <c r="AW49" s="176">
        <v>2022</v>
      </c>
      <c r="AX49" s="135">
        <v>2023</v>
      </c>
      <c r="AY49" s="266">
        <v>2024</v>
      </c>
      <c r="AZ49" s="344"/>
      <c r="BB49" s="105"/>
      <c r="BC49" s="105"/>
    </row>
    <row r="50" spans="1:55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4"/>
      <c r="S50" s="291"/>
      <c r="T50" s="293">
        <v>2010</v>
      </c>
      <c r="U50" s="293">
        <v>2011</v>
      </c>
      <c r="V50" s="293">
        <v>2012</v>
      </c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K50" s="290"/>
      <c r="AL50" s="290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2"/>
      <c r="BB50" s="105"/>
      <c r="BC50" s="105"/>
    </row>
    <row r="51" spans="1:55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53">
        <v>206.79</v>
      </c>
      <c r="P51" s="112">
        <v>203.97000000000003</v>
      </c>
      <c r="Q51" s="61">
        <f>IF(P51="","",(P51-O51)/O51)</f>
        <v>-1.3637023066879273E-2</v>
      </c>
      <c r="S51" s="109" t="s">
        <v>73</v>
      </c>
      <c r="T51" s="39">
        <v>29.815000000000005</v>
      </c>
      <c r="U51" s="153">
        <v>149.20400000000001</v>
      </c>
      <c r="V51" s="153">
        <v>122.17799999999998</v>
      </c>
      <c r="W51" s="153">
        <v>109.56100000000001</v>
      </c>
      <c r="X51" s="153">
        <v>97.120999999999995</v>
      </c>
      <c r="Y51" s="153">
        <v>99.907999999999987</v>
      </c>
      <c r="Z51" s="153">
        <v>68.53</v>
      </c>
      <c r="AA51" s="153">
        <v>118.282</v>
      </c>
      <c r="AB51" s="153">
        <v>104.797</v>
      </c>
      <c r="AC51" s="153">
        <v>234.49399999999994</v>
      </c>
      <c r="AD51" s="153">
        <v>210.21299999999997</v>
      </c>
      <c r="AE51" s="153">
        <v>40.800000000000004</v>
      </c>
      <c r="AF51" s="153">
        <v>115.21899999999997</v>
      </c>
      <c r="AG51" s="153">
        <v>180.49199999999996</v>
      </c>
      <c r="AH51" s="112">
        <v>257.77999999999992</v>
      </c>
      <c r="AI51" s="61">
        <f>IF(AH51="","",(AH51-AG51)/AG51)</f>
        <v>0.42820734436983338</v>
      </c>
      <c r="AK51" s="124">
        <f t="shared" ref="AK51:AV66" si="42">(T51/B51)*10</f>
        <v>3.1291981528127626</v>
      </c>
      <c r="AL51" s="156">
        <f t="shared" si="42"/>
        <v>2.9131733604076775</v>
      </c>
      <c r="AM51" s="156">
        <f t="shared" si="42"/>
        <v>3.7092200734691394</v>
      </c>
      <c r="AN51" s="156">
        <f t="shared" si="42"/>
        <v>0.99862366924310941</v>
      </c>
      <c r="AO51" s="156">
        <f t="shared" si="42"/>
        <v>2.6979554419689982</v>
      </c>
      <c r="AP51" s="156">
        <f t="shared" si="42"/>
        <v>5.3501124558209252</v>
      </c>
      <c r="AQ51" s="156">
        <f t="shared" si="42"/>
        <v>6.6463000678886637</v>
      </c>
      <c r="AR51" s="156">
        <f t="shared" si="42"/>
        <v>6.0035529387879389</v>
      </c>
      <c r="AS51" s="156">
        <f t="shared" si="42"/>
        <v>6.99346012679346</v>
      </c>
      <c r="AT51" s="156">
        <f t="shared" si="42"/>
        <v>33.427512473271541</v>
      </c>
      <c r="AU51" s="156">
        <f t="shared" si="42"/>
        <v>6.2628631014449567</v>
      </c>
      <c r="AV51" s="156">
        <f t="shared" si="42"/>
        <v>8.8695652173913047</v>
      </c>
      <c r="AW51" s="156">
        <f t="shared" ref="AW51:AW60" si="43">(AF51/N51)*10</f>
        <v>7.1796485543369828</v>
      </c>
      <c r="AX51" s="156">
        <f t="shared" ref="AX51:AX60" si="44">(AG51/O51)*10</f>
        <v>8.7282750616567526</v>
      </c>
      <c r="AY51" s="156">
        <f>(AH51/P51)*10</f>
        <v>12.638133058783147</v>
      </c>
      <c r="AZ51" s="61">
        <f t="shared" ref="AZ51:AZ67" si="45">IF(AY51="","",(AY51-AX51)/AX51)</f>
        <v>0.44795311439053653</v>
      </c>
      <c r="BB51" s="105"/>
      <c r="BC51" s="105"/>
    </row>
    <row r="52" spans="1:55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54">
        <v>568.10999999999979</v>
      </c>
      <c r="P52" s="119">
        <v>49.390000000000029</v>
      </c>
      <c r="Q52" s="52">
        <f t="shared" ref="Q52:Q67" si="46">IF(P52="","",(P52-O52)/O52)</f>
        <v>-0.91306261111404485</v>
      </c>
      <c r="S52" s="109" t="s">
        <v>74</v>
      </c>
      <c r="T52" s="19">
        <v>106.98100000000001</v>
      </c>
      <c r="U52" s="154">
        <v>32.087000000000003</v>
      </c>
      <c r="V52" s="154">
        <v>68.099000000000004</v>
      </c>
      <c r="W52" s="154">
        <v>95.572999999999993</v>
      </c>
      <c r="X52" s="154">
        <v>79.214999999999989</v>
      </c>
      <c r="Y52" s="154">
        <v>14.875999999999999</v>
      </c>
      <c r="Z52" s="154">
        <v>102.047</v>
      </c>
      <c r="AA52" s="154">
        <v>223.39400000000003</v>
      </c>
      <c r="AB52" s="154">
        <v>153.98099999999999</v>
      </c>
      <c r="AC52" s="154">
        <v>117.78500000000003</v>
      </c>
      <c r="AD52" s="154">
        <v>729.51499999999999</v>
      </c>
      <c r="AE52" s="154">
        <v>150.46800000000002</v>
      </c>
      <c r="AF52" s="154">
        <v>405.61700000000002</v>
      </c>
      <c r="AG52" s="154">
        <v>458.54099999999983</v>
      </c>
      <c r="AH52" s="119">
        <v>72.683000000000007</v>
      </c>
      <c r="AI52" s="52">
        <f t="shared" ref="AI52:AI67" si="47">IF(AH52="","",(AH52-AG52)/AG52)</f>
        <v>-0.84149072820096782</v>
      </c>
      <c r="AK52" s="125">
        <f t="shared" si="42"/>
        <v>3.3315997633209804</v>
      </c>
      <c r="AL52" s="157">
        <f t="shared" si="42"/>
        <v>3.1895626242544735</v>
      </c>
      <c r="AM52" s="157">
        <f t="shared" si="42"/>
        <v>6.7820934169903389</v>
      </c>
      <c r="AN52" s="157">
        <f t="shared" si="42"/>
        <v>2.4992939330543926</v>
      </c>
      <c r="AO52" s="157">
        <f t="shared" si="42"/>
        <v>7.2508009153318067</v>
      </c>
      <c r="AP52" s="157">
        <f t="shared" si="42"/>
        <v>2.9823576583801121</v>
      </c>
      <c r="AQ52" s="157">
        <f t="shared" si="42"/>
        <v>9.3569594718503577</v>
      </c>
      <c r="AR52" s="157">
        <f t="shared" si="42"/>
        <v>4.8649578605805885</v>
      </c>
      <c r="AS52" s="157">
        <f t="shared" si="42"/>
        <v>7.3313812312526778</v>
      </c>
      <c r="AT52" s="157">
        <f t="shared" si="42"/>
        <v>5.4228821362799273</v>
      </c>
      <c r="AU52" s="157">
        <f t="shared" si="42"/>
        <v>37.576748738024108</v>
      </c>
      <c r="AV52" s="157">
        <f t="shared" si="42"/>
        <v>16.45358119190815</v>
      </c>
      <c r="AW52" s="157">
        <f t="shared" si="43"/>
        <v>11.312703946450993</v>
      </c>
      <c r="AX52" s="157">
        <f t="shared" si="44"/>
        <v>8.0713418176057452</v>
      </c>
      <c r="AY52" s="303">
        <f>IF(AH52="","",(AH52/P52)*10)</f>
        <v>14.716136869811695</v>
      </c>
      <c r="AZ52" s="52">
        <f t="shared" si="45"/>
        <v>0.82325779311091529</v>
      </c>
      <c r="BB52" s="105"/>
      <c r="BC52" s="105"/>
    </row>
    <row r="53" spans="1:55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116.07999999999998</v>
      </c>
      <c r="P53" s="119">
        <v>156.97000000000008</v>
      </c>
      <c r="Q53" s="52">
        <f t="shared" si="46"/>
        <v>0.35225706409372937</v>
      </c>
      <c r="S53" s="109" t="s">
        <v>75</v>
      </c>
      <c r="T53" s="19">
        <v>39.945</v>
      </c>
      <c r="U53" s="154">
        <v>210.15600000000001</v>
      </c>
      <c r="V53" s="154">
        <v>21.706999999999997</v>
      </c>
      <c r="W53" s="154">
        <v>27.781999999999996</v>
      </c>
      <c r="X53" s="154">
        <v>90.24</v>
      </c>
      <c r="Y53" s="154">
        <v>14.796000000000001</v>
      </c>
      <c r="Z53" s="154">
        <v>59.37299999999999</v>
      </c>
      <c r="AA53" s="154">
        <v>51.395000000000003</v>
      </c>
      <c r="AB53" s="154">
        <v>48.673000000000002</v>
      </c>
      <c r="AC53" s="154">
        <v>73.152999999999977</v>
      </c>
      <c r="AD53" s="154">
        <v>92.289999999999978</v>
      </c>
      <c r="AE53" s="154">
        <v>189.25800000000004</v>
      </c>
      <c r="AF53" s="154">
        <v>111.53900000000003</v>
      </c>
      <c r="AG53" s="154">
        <v>257.39599999999996</v>
      </c>
      <c r="AH53" s="119">
        <v>307.31999999999994</v>
      </c>
      <c r="AI53" s="52">
        <f t="shared" si="47"/>
        <v>0.19395794806446093</v>
      </c>
      <c r="AK53" s="125">
        <f t="shared" si="42"/>
        <v>4.2296696315120714</v>
      </c>
      <c r="AL53" s="157">
        <f t="shared" si="42"/>
        <v>5.1006261831949908</v>
      </c>
      <c r="AM53" s="157">
        <f t="shared" si="42"/>
        <v>10.416026871401151</v>
      </c>
      <c r="AN53" s="157">
        <f t="shared" si="42"/>
        <v>2.8028652138821637</v>
      </c>
      <c r="AO53" s="157">
        <f t="shared" si="42"/>
        <v>5.8612626656274349</v>
      </c>
      <c r="AP53" s="157">
        <f t="shared" si="42"/>
        <v>7.3980000000000024</v>
      </c>
      <c r="AQ53" s="157">
        <f t="shared" si="42"/>
        <v>9.0040946314831647</v>
      </c>
      <c r="AR53" s="157">
        <f t="shared" si="42"/>
        <v>19.889705882352938</v>
      </c>
      <c r="AS53" s="157">
        <f t="shared" si="42"/>
        <v>138.27556818181819</v>
      </c>
      <c r="AT53" s="157">
        <f t="shared" si="42"/>
        <v>19.512670045345423</v>
      </c>
      <c r="AU53" s="157">
        <f t="shared" si="42"/>
        <v>6.7463450292397624</v>
      </c>
      <c r="AV53" s="157">
        <f t="shared" si="42"/>
        <v>6.6250568838169945</v>
      </c>
      <c r="AW53" s="157">
        <f t="shared" si="43"/>
        <v>11.178492683904595</v>
      </c>
      <c r="AX53" s="157">
        <f t="shared" si="44"/>
        <v>22.174017918676775</v>
      </c>
      <c r="AY53" s="303">
        <f t="shared" ref="AY53:AY63" si="48">IF(AH53="","",(AH53/P53)*10)</f>
        <v>19.578263362425929</v>
      </c>
      <c r="AZ53" s="52">
        <f t="shared" si="45"/>
        <v>-0.11706288710376159</v>
      </c>
      <c r="BB53" s="105"/>
      <c r="BC53" s="105"/>
    </row>
    <row r="54" spans="1:55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255.97000000000008</v>
      </c>
      <c r="P54" s="119"/>
      <c r="Q54" s="52" t="str">
        <f t="shared" si="46"/>
        <v/>
      </c>
      <c r="S54" s="109" t="s">
        <v>76</v>
      </c>
      <c r="T54" s="19">
        <v>85.614000000000019</v>
      </c>
      <c r="U54" s="154">
        <v>92.996999999999986</v>
      </c>
      <c r="V54" s="154">
        <v>30.552</v>
      </c>
      <c r="W54" s="154">
        <v>154.78400000000005</v>
      </c>
      <c r="X54" s="154">
        <v>82.786999999999978</v>
      </c>
      <c r="Y54" s="154">
        <v>74.756</v>
      </c>
      <c r="Z54" s="154">
        <v>80.057000000000002</v>
      </c>
      <c r="AA54" s="154">
        <v>55.018000000000008</v>
      </c>
      <c r="AB54" s="154">
        <v>24.623000000000001</v>
      </c>
      <c r="AC54" s="154">
        <v>122.39999999999998</v>
      </c>
      <c r="AD54" s="154">
        <v>30.440999999999995</v>
      </c>
      <c r="AE54" s="154">
        <v>199.78800000000004</v>
      </c>
      <c r="AF54" s="154">
        <v>163.68800000000005</v>
      </c>
      <c r="AG54" s="154">
        <v>230.74799999999999</v>
      </c>
      <c r="AH54" s="119"/>
      <c r="AI54" s="52" t="str">
        <f t="shared" si="47"/>
        <v/>
      </c>
      <c r="AK54" s="125">
        <f t="shared" si="42"/>
        <v>1.9038025350233492</v>
      </c>
      <c r="AL54" s="157">
        <f t="shared" si="42"/>
        <v>4.6260259662736889</v>
      </c>
      <c r="AM54" s="157">
        <f t="shared" si="42"/>
        <v>9.4911463187325236</v>
      </c>
      <c r="AN54" s="157">
        <f t="shared" si="42"/>
        <v>3.5672735653376373</v>
      </c>
      <c r="AO54" s="157">
        <f t="shared" si="42"/>
        <v>7.1325062462307205</v>
      </c>
      <c r="AP54" s="157">
        <f t="shared" si="42"/>
        <v>7.2904232494636236</v>
      </c>
      <c r="AQ54" s="157">
        <f t="shared" si="42"/>
        <v>7.5840280409245917</v>
      </c>
      <c r="AR54" s="157">
        <f t="shared" si="42"/>
        <v>53.003853564547221</v>
      </c>
      <c r="AS54" s="157">
        <f t="shared" si="42"/>
        <v>12.177546983184966</v>
      </c>
      <c r="AT54" s="157">
        <f t="shared" si="42"/>
        <v>4.5491711885824735</v>
      </c>
      <c r="AU54" s="157">
        <f t="shared" si="42"/>
        <v>26.355844155844153</v>
      </c>
      <c r="AV54" s="157">
        <f t="shared" si="42"/>
        <v>8.7281782437745736</v>
      </c>
      <c r="AW54" s="157">
        <f t="shared" si="43"/>
        <v>20.173527236874541</v>
      </c>
      <c r="AX54" s="157">
        <f t="shared" si="44"/>
        <v>9.0146501543149569</v>
      </c>
      <c r="AY54" s="303" t="str">
        <f t="shared" si="48"/>
        <v/>
      </c>
      <c r="AZ54" s="52" t="str">
        <f t="shared" si="45"/>
        <v/>
      </c>
      <c r="BB54" s="105"/>
      <c r="BC54" s="105"/>
    </row>
    <row r="55" spans="1:55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19"/>
      <c r="Q55" s="52" t="str">
        <f t="shared" si="46"/>
        <v/>
      </c>
      <c r="S55" s="109" t="s">
        <v>77</v>
      </c>
      <c r="T55" s="19">
        <v>36.316000000000003</v>
      </c>
      <c r="U55" s="154">
        <v>16.928000000000001</v>
      </c>
      <c r="V55" s="154">
        <v>146.25000000000003</v>
      </c>
      <c r="W55" s="154">
        <v>10.174000000000001</v>
      </c>
      <c r="X55" s="154">
        <v>189.64499999999995</v>
      </c>
      <c r="Y55" s="154">
        <v>141.92499999999998</v>
      </c>
      <c r="Z55" s="154">
        <v>147.154</v>
      </c>
      <c r="AA55" s="154">
        <v>82.36399999999999</v>
      </c>
      <c r="AB55" s="154">
        <v>196.86600000000001</v>
      </c>
      <c r="AC55" s="154">
        <v>168.61099999999996</v>
      </c>
      <c r="AD55" s="154">
        <v>50.588999999999999</v>
      </c>
      <c r="AE55" s="154">
        <v>769.01500000000044</v>
      </c>
      <c r="AF55" s="154">
        <v>338.37599999999992</v>
      </c>
      <c r="AG55" s="154">
        <v>278.41000000000003</v>
      </c>
      <c r="AH55" s="119"/>
      <c r="AI55" s="52" t="str">
        <f t="shared" si="47"/>
        <v/>
      </c>
      <c r="AK55" s="125">
        <f t="shared" si="42"/>
        <v>3.1543472596195605</v>
      </c>
      <c r="AL55" s="157">
        <f t="shared" si="42"/>
        <v>1.9260439185345319</v>
      </c>
      <c r="AM55" s="157">
        <f t="shared" si="42"/>
        <v>3.7971232734448042</v>
      </c>
      <c r="AN55" s="157">
        <f t="shared" si="42"/>
        <v>23.995283018867926</v>
      </c>
      <c r="AO55" s="157">
        <f t="shared" si="42"/>
        <v>1.7330256785159459</v>
      </c>
      <c r="AP55" s="157">
        <f t="shared" si="42"/>
        <v>3.9895710350255804</v>
      </c>
      <c r="AQ55" s="157">
        <f t="shared" si="42"/>
        <v>5.7120565173511375</v>
      </c>
      <c r="AR55" s="157">
        <f t="shared" si="42"/>
        <v>34.870448772226915</v>
      </c>
      <c r="AS55" s="157">
        <f t="shared" si="42"/>
        <v>6.7623660346248968</v>
      </c>
      <c r="AT55" s="157">
        <f t="shared" si="42"/>
        <v>4.0124458616914946</v>
      </c>
      <c r="AU55" s="157">
        <f t="shared" si="42"/>
        <v>4.7523720056364498</v>
      </c>
      <c r="AV55" s="157">
        <f t="shared" si="42"/>
        <v>27.779323050247466</v>
      </c>
      <c r="AW55" s="157">
        <f t="shared" si="43"/>
        <v>6.6202848646110501</v>
      </c>
      <c r="AX55" s="157">
        <f t="shared" si="44"/>
        <v>24.42835833991402</v>
      </c>
      <c r="AY55" s="303" t="str">
        <f t="shared" si="48"/>
        <v/>
      </c>
      <c r="AZ55" s="52" t="str">
        <f t="shared" si="45"/>
        <v/>
      </c>
      <c r="BB55" s="105"/>
      <c r="BC55" s="105"/>
    </row>
    <row r="56" spans="1:55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80.470000000000041</v>
      </c>
      <c r="P56" s="119"/>
      <c r="Q56" s="52" t="str">
        <f t="shared" si="46"/>
        <v/>
      </c>
      <c r="S56" s="109" t="s">
        <v>78</v>
      </c>
      <c r="T56" s="19">
        <v>50.512</v>
      </c>
      <c r="U56" s="154">
        <v>76.984999999999985</v>
      </c>
      <c r="V56" s="154">
        <v>140.74100000000001</v>
      </c>
      <c r="W56" s="154">
        <v>108.19399999999999</v>
      </c>
      <c r="X56" s="154">
        <v>2.327</v>
      </c>
      <c r="Y56" s="154">
        <v>108.241</v>
      </c>
      <c r="Z56" s="154">
        <v>89.242999999999995</v>
      </c>
      <c r="AA56" s="154">
        <v>81.237000000000023</v>
      </c>
      <c r="AB56" s="154">
        <v>251.595</v>
      </c>
      <c r="AC56" s="154">
        <v>116.065</v>
      </c>
      <c r="AD56" s="154">
        <v>70.181000000000012</v>
      </c>
      <c r="AE56" s="154">
        <v>156.5320000000001</v>
      </c>
      <c r="AF56" s="154">
        <v>262.81200000000013</v>
      </c>
      <c r="AG56" s="154">
        <v>151.76199999999997</v>
      </c>
      <c r="AH56" s="119"/>
      <c r="AI56" s="52" t="str">
        <f t="shared" si="47"/>
        <v/>
      </c>
      <c r="AK56" s="125">
        <f t="shared" si="42"/>
        <v>5.7602919375071266</v>
      </c>
      <c r="AL56" s="157">
        <f t="shared" si="42"/>
        <v>3.9711647580728346</v>
      </c>
      <c r="AM56" s="157">
        <f t="shared" si="42"/>
        <v>1.8513680610365695</v>
      </c>
      <c r="AN56" s="157">
        <f t="shared" si="42"/>
        <v>5.3728956646968253</v>
      </c>
      <c r="AO56" s="157">
        <f t="shared" si="42"/>
        <v>28.036144578313255</v>
      </c>
      <c r="AP56" s="157">
        <f t="shared" si="42"/>
        <v>3.4592841163310957</v>
      </c>
      <c r="AQ56" s="157">
        <f t="shared" si="42"/>
        <v>1.1073569008946409</v>
      </c>
      <c r="AR56" s="157">
        <f t="shared" si="42"/>
        <v>8.3081407240744571</v>
      </c>
      <c r="AS56" s="157">
        <f t="shared" si="42"/>
        <v>6.629818967561727</v>
      </c>
      <c r="AT56" s="157">
        <f t="shared" si="42"/>
        <v>5.6594987322020671</v>
      </c>
      <c r="AU56" s="157">
        <f t="shared" si="42"/>
        <v>9.3004240657301924</v>
      </c>
      <c r="AV56" s="157">
        <f t="shared" si="42"/>
        <v>19.322552771262814</v>
      </c>
      <c r="AW56" s="157">
        <f t="shared" si="43"/>
        <v>20.461849890999698</v>
      </c>
      <c r="AX56" s="157">
        <f t="shared" si="44"/>
        <v>18.859450726978984</v>
      </c>
      <c r="AY56" s="303" t="str">
        <f t="shared" si="48"/>
        <v/>
      </c>
      <c r="AZ56" s="52" t="str">
        <f t="shared" si="45"/>
        <v/>
      </c>
      <c r="BB56" s="105"/>
      <c r="BC56" s="105"/>
    </row>
    <row r="57" spans="1:55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19"/>
      <c r="Q57" s="52" t="str">
        <f t="shared" si="46"/>
        <v/>
      </c>
      <c r="S57" s="109" t="s">
        <v>79</v>
      </c>
      <c r="T57" s="19">
        <v>101.88200000000002</v>
      </c>
      <c r="U57" s="154">
        <v>208.25</v>
      </c>
      <c r="V57" s="154">
        <v>120.58900000000001</v>
      </c>
      <c r="W57" s="154">
        <v>63.236000000000004</v>
      </c>
      <c r="X57" s="154">
        <v>133.27200000000002</v>
      </c>
      <c r="Y57" s="154">
        <v>88.903999999999996</v>
      </c>
      <c r="Z57" s="154">
        <v>66.512999999999991</v>
      </c>
      <c r="AA57" s="154">
        <v>161.839</v>
      </c>
      <c r="AB57" s="154">
        <v>69.402000000000001</v>
      </c>
      <c r="AC57" s="154">
        <v>109.84300000000002</v>
      </c>
      <c r="AD57" s="154">
        <v>111.27</v>
      </c>
      <c r="AE57" s="154">
        <v>115.04100000000001</v>
      </c>
      <c r="AF57" s="154">
        <v>124.31800000000001</v>
      </c>
      <c r="AG57" s="154">
        <v>127.58</v>
      </c>
      <c r="AH57" s="119"/>
      <c r="AI57" s="52" t="str">
        <f t="shared" si="47"/>
        <v/>
      </c>
      <c r="AK57" s="125">
        <f t="shared" si="42"/>
        <v>3.3602242744063329</v>
      </c>
      <c r="AL57" s="157">
        <f t="shared" si="42"/>
        <v>8.6770833333333339</v>
      </c>
      <c r="AM57" s="157">
        <f t="shared" si="42"/>
        <v>4.960264900662251</v>
      </c>
      <c r="AN57" s="157">
        <f t="shared" si="42"/>
        <v>2.6307775512751173</v>
      </c>
      <c r="AO57" s="157">
        <f t="shared" si="42"/>
        <v>9.8741942653923065</v>
      </c>
      <c r="AP57" s="157">
        <f t="shared" si="42"/>
        <v>2.636536180308422</v>
      </c>
      <c r="AQ57" s="157">
        <f t="shared" si="42"/>
        <v>7.8259795270031765</v>
      </c>
      <c r="AR57" s="157">
        <f t="shared" si="42"/>
        <v>9.4114328913700831</v>
      </c>
      <c r="AS57" s="157">
        <f t="shared" si="42"/>
        <v>16.453769559032718</v>
      </c>
      <c r="AT57" s="157">
        <f t="shared" si="42"/>
        <v>6.2131907913343545</v>
      </c>
      <c r="AU57" s="157">
        <f t="shared" si="42"/>
        <v>3.8524391510577165</v>
      </c>
      <c r="AV57" s="157">
        <f t="shared" si="42"/>
        <v>12.605851413543723</v>
      </c>
      <c r="AW57" s="157">
        <f t="shared" si="43"/>
        <v>4.0218045356022127</v>
      </c>
      <c r="AX57" s="157">
        <f t="shared" si="44"/>
        <v>11.735810872964771</v>
      </c>
      <c r="AY57" s="303" t="str">
        <f t="shared" si="48"/>
        <v/>
      </c>
      <c r="AZ57" s="52" t="str">
        <f t="shared" si="45"/>
        <v/>
      </c>
      <c r="BB57" s="105"/>
      <c r="BC57" s="105"/>
    </row>
    <row r="58" spans="1:55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19"/>
      <c r="Q58" s="52" t="str">
        <f t="shared" si="46"/>
        <v/>
      </c>
      <c r="S58" s="109" t="s">
        <v>80</v>
      </c>
      <c r="T58" s="19">
        <v>248.68200000000002</v>
      </c>
      <c r="U58" s="154">
        <v>13.135</v>
      </c>
      <c r="V58" s="154">
        <v>170.39499999999998</v>
      </c>
      <c r="W58" s="154">
        <v>85.355999999999995</v>
      </c>
      <c r="X58" s="154">
        <v>57.158000000000001</v>
      </c>
      <c r="Y58" s="154">
        <v>62.073999999999998</v>
      </c>
      <c r="Z58" s="154">
        <v>182.14699999999996</v>
      </c>
      <c r="AA58" s="154">
        <v>90.742000000000004</v>
      </c>
      <c r="AB58" s="154">
        <v>92.774000000000001</v>
      </c>
      <c r="AC58" s="154">
        <v>20.315999999999999</v>
      </c>
      <c r="AD58" s="154">
        <v>52.984999999999999</v>
      </c>
      <c r="AE58" s="154">
        <v>98.681000000000012</v>
      </c>
      <c r="AF58" s="154">
        <v>194.059</v>
      </c>
      <c r="AG58" s="154">
        <v>53.198999999999998</v>
      </c>
      <c r="AH58" s="119"/>
      <c r="AI58" s="52" t="str">
        <f t="shared" si="47"/>
        <v/>
      </c>
      <c r="AK58" s="125">
        <f t="shared" si="42"/>
        <v>3.3921512460613008</v>
      </c>
      <c r="AL58" s="157">
        <f t="shared" si="42"/>
        <v>6.9131578947368419</v>
      </c>
      <c r="AM58" s="157">
        <f t="shared" si="42"/>
        <v>2.1921112554836548</v>
      </c>
      <c r="AN58" s="157">
        <f t="shared" si="42"/>
        <v>4.2767812406052705</v>
      </c>
      <c r="AO58" s="157">
        <f t="shared" si="42"/>
        <v>5.0834222696549265</v>
      </c>
      <c r="AP58" s="157">
        <f t="shared" si="42"/>
        <v>1.8476054409619906</v>
      </c>
      <c r="AQ58" s="157">
        <f t="shared" si="42"/>
        <v>8.7185046907907306</v>
      </c>
      <c r="AR58" s="157">
        <f t="shared" si="42"/>
        <v>5.8071163445539478</v>
      </c>
      <c r="AS58" s="157">
        <f t="shared" si="42"/>
        <v>8.9845051326748013</v>
      </c>
      <c r="AT58" s="157">
        <f t="shared" si="42"/>
        <v>69.814432989690744</v>
      </c>
      <c r="AU58" s="157">
        <f t="shared" si="42"/>
        <v>10.103928299008389</v>
      </c>
      <c r="AV58" s="157">
        <f t="shared" si="42"/>
        <v>20.221516393442624</v>
      </c>
      <c r="AW58" s="157">
        <f t="shared" si="43"/>
        <v>8.7912929238017519</v>
      </c>
      <c r="AX58" s="157">
        <f t="shared" si="44"/>
        <v>91.88082901554408</v>
      </c>
      <c r="AY58" s="303" t="str">
        <f t="shared" si="48"/>
        <v/>
      </c>
      <c r="AZ58" s="52" t="str">
        <f t="shared" si="45"/>
        <v/>
      </c>
      <c r="BB58" s="105"/>
      <c r="BC58" s="105"/>
    </row>
    <row r="59" spans="1:55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19"/>
      <c r="Q59" s="52" t="str">
        <f t="shared" si="46"/>
        <v/>
      </c>
      <c r="S59" s="109" t="s">
        <v>81</v>
      </c>
      <c r="T59" s="19">
        <v>26.283999999999999</v>
      </c>
      <c r="U59" s="154">
        <v>140.136</v>
      </c>
      <c r="V59" s="154">
        <v>62.427000000000007</v>
      </c>
      <c r="W59" s="154">
        <v>148.22899999999998</v>
      </c>
      <c r="X59" s="154">
        <v>99.02600000000001</v>
      </c>
      <c r="Y59" s="154">
        <v>189.15099999999995</v>
      </c>
      <c r="Z59" s="154">
        <v>114.91000000000001</v>
      </c>
      <c r="AA59" s="154">
        <v>15.391</v>
      </c>
      <c r="AB59" s="154">
        <v>141.86099999999999</v>
      </c>
      <c r="AC59" s="154">
        <v>88.779999999999987</v>
      </c>
      <c r="AD59" s="154">
        <v>72.782000000000011</v>
      </c>
      <c r="AE59" s="154">
        <v>256.71899999999999</v>
      </c>
      <c r="AF59" s="154">
        <v>308.47400000000005</v>
      </c>
      <c r="AG59" s="154">
        <v>368.83200000000011</v>
      </c>
      <c r="AH59" s="119"/>
      <c r="AI59" s="52" t="str">
        <f t="shared" si="47"/>
        <v/>
      </c>
      <c r="AK59" s="125">
        <f t="shared" si="42"/>
        <v>3.485479379392654</v>
      </c>
      <c r="AL59" s="157">
        <f t="shared" si="42"/>
        <v>6.9185880029622302</v>
      </c>
      <c r="AM59" s="157">
        <f t="shared" si="42"/>
        <v>4.9439296745070092</v>
      </c>
      <c r="AN59" s="157">
        <f t="shared" si="42"/>
        <v>7.6914176006641757</v>
      </c>
      <c r="AO59" s="157">
        <f t="shared" si="42"/>
        <v>5.3903434761308588</v>
      </c>
      <c r="AP59" s="157">
        <f t="shared" si="42"/>
        <v>3.7363160493827152</v>
      </c>
      <c r="AQ59" s="157">
        <f t="shared" si="42"/>
        <v>4.120262469073829</v>
      </c>
      <c r="AR59" s="157">
        <f t="shared" si="42"/>
        <v>59.42471042471044</v>
      </c>
      <c r="AS59" s="157">
        <f t="shared" si="42"/>
        <v>4.9669479359966386</v>
      </c>
      <c r="AT59" s="157">
        <f t="shared" si="42"/>
        <v>27.640099626400993</v>
      </c>
      <c r="AU59" s="157">
        <f t="shared" si="42"/>
        <v>6.7018416206261495</v>
      </c>
      <c r="AV59" s="157">
        <f t="shared" si="42"/>
        <v>7.1731258207829196</v>
      </c>
      <c r="AW59" s="157">
        <f t="shared" si="43"/>
        <v>7.449803173376484</v>
      </c>
      <c r="AX59" s="157">
        <f t="shared" si="44"/>
        <v>13.273545182999245</v>
      </c>
      <c r="AY59" s="303" t="str">
        <f t="shared" si="48"/>
        <v/>
      </c>
      <c r="AZ59" s="52" t="str">
        <f t="shared" si="45"/>
        <v/>
      </c>
      <c r="BB59" s="105"/>
      <c r="BC59" s="105"/>
    </row>
    <row r="60" spans="1:55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50.900000000000013</v>
      </c>
      <c r="P60" s="119"/>
      <c r="Q60" s="52" t="str">
        <f t="shared" si="46"/>
        <v/>
      </c>
      <c r="S60" s="109" t="s">
        <v>82</v>
      </c>
      <c r="T60" s="19">
        <v>80.941000000000003</v>
      </c>
      <c r="U60" s="154">
        <v>133.739</v>
      </c>
      <c r="V60" s="154">
        <v>0.89600000000000013</v>
      </c>
      <c r="W60" s="154">
        <v>99.911000000000001</v>
      </c>
      <c r="X60" s="154">
        <v>62.055999999999997</v>
      </c>
      <c r="Y60" s="154">
        <v>42.978000000000009</v>
      </c>
      <c r="Z60" s="154">
        <v>73.328000000000003</v>
      </c>
      <c r="AA60" s="154">
        <v>7.7379999999999995</v>
      </c>
      <c r="AB60" s="154">
        <v>45.496000000000002</v>
      </c>
      <c r="AC60" s="154">
        <v>116.032</v>
      </c>
      <c r="AD60" s="154">
        <v>123.81899999999997</v>
      </c>
      <c r="AE60" s="154">
        <v>149.98599999999999</v>
      </c>
      <c r="AF60" s="154">
        <v>319.26399999999995</v>
      </c>
      <c r="AG60" s="154">
        <v>57.844000000000001</v>
      </c>
      <c r="AH60" s="119"/>
      <c r="AI60" s="52" t="str">
        <f t="shared" si="47"/>
        <v/>
      </c>
      <c r="AK60" s="125">
        <f t="shared" si="42"/>
        <v>3.3624543037554004</v>
      </c>
      <c r="AL60" s="157">
        <f t="shared" si="42"/>
        <v>4.4061213059664608</v>
      </c>
      <c r="AM60" s="157">
        <f t="shared" si="42"/>
        <v>6.4000000000000012</v>
      </c>
      <c r="AN60" s="157">
        <f t="shared" si="42"/>
        <v>5.0130958354239841</v>
      </c>
      <c r="AO60" s="157">
        <f t="shared" si="42"/>
        <v>3.816247463255642</v>
      </c>
      <c r="AP60" s="157">
        <f t="shared" si="42"/>
        <v>1.6204049315688276</v>
      </c>
      <c r="AQ60" s="157">
        <f t="shared" si="42"/>
        <v>9.7914274268927759</v>
      </c>
      <c r="AR60" s="157">
        <f t="shared" si="42"/>
        <v>28.659259259259258</v>
      </c>
      <c r="AS60" s="157">
        <f t="shared" si="42"/>
        <v>1.8691097325500186</v>
      </c>
      <c r="AT60" s="157">
        <f t="shared" si="42"/>
        <v>7.1277105473309144</v>
      </c>
      <c r="AU60" s="157">
        <f t="shared" si="42"/>
        <v>7.5646994134897314</v>
      </c>
      <c r="AV60" s="157">
        <f t="shared" si="42"/>
        <v>9.2515420676042428</v>
      </c>
      <c r="AW60" s="157">
        <f t="shared" si="43"/>
        <v>19.24436407474381</v>
      </c>
      <c r="AX60" s="157">
        <f t="shared" si="44"/>
        <v>11.364243614931235</v>
      </c>
      <c r="AY60" s="303" t="str">
        <f t="shared" si="48"/>
        <v/>
      </c>
      <c r="AZ60" s="52" t="str">
        <f t="shared" si="45"/>
        <v/>
      </c>
      <c r="BB60" s="105"/>
      <c r="BC60" s="105"/>
    </row>
    <row r="61" spans="1:55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19"/>
      <c r="Q61" s="52" t="str">
        <f t="shared" si="46"/>
        <v/>
      </c>
      <c r="S61" s="109" t="s">
        <v>83</v>
      </c>
      <c r="T61" s="19">
        <v>62.047999999999995</v>
      </c>
      <c r="U61" s="154">
        <v>49.418999999999997</v>
      </c>
      <c r="V61" s="154">
        <v>115.30700000000002</v>
      </c>
      <c r="W61" s="154">
        <v>48.548999999999999</v>
      </c>
      <c r="X61" s="154">
        <v>60.350999999999999</v>
      </c>
      <c r="Y61" s="154">
        <v>250.62000000000003</v>
      </c>
      <c r="Z61" s="154">
        <v>66.029999999999987</v>
      </c>
      <c r="AA61" s="154">
        <v>58.631000000000007</v>
      </c>
      <c r="AB61" s="154">
        <v>111.59399999999999</v>
      </c>
      <c r="AC61" s="154">
        <v>193.00300000000004</v>
      </c>
      <c r="AD61" s="154">
        <v>285.58600000000001</v>
      </c>
      <c r="AE61" s="154">
        <v>185.32599999999994</v>
      </c>
      <c r="AF61" s="154">
        <v>275.30900000000003</v>
      </c>
      <c r="AG61" s="154">
        <v>299.64300000000009</v>
      </c>
      <c r="AH61" s="119"/>
      <c r="AI61" s="52" t="str">
        <f t="shared" si="47"/>
        <v/>
      </c>
      <c r="AK61" s="125">
        <f t="shared" si="42"/>
        <v>4.6122054560321102</v>
      </c>
      <c r="AL61" s="157">
        <f t="shared" si="42"/>
        <v>2.7942440348298092</v>
      </c>
      <c r="AM61" s="157">
        <f t="shared" ref="AM61:AV63" si="49">IF(V61="","",(V61/D61)*10)</f>
        <v>5.6581284655773123</v>
      </c>
      <c r="AN61" s="157">
        <f t="shared" si="49"/>
        <v>6.3913902053712492</v>
      </c>
      <c r="AO61" s="157">
        <f t="shared" si="49"/>
        <v>6.9560857538035954</v>
      </c>
      <c r="AP61" s="157">
        <f t="shared" si="49"/>
        <v>7.400561051232839</v>
      </c>
      <c r="AQ61" s="157">
        <f t="shared" si="49"/>
        <v>6.129211918685602</v>
      </c>
      <c r="AR61" s="157">
        <f t="shared" si="49"/>
        <v>3.0930048533445875</v>
      </c>
      <c r="AS61" s="157">
        <f t="shared" si="49"/>
        <v>6.8194817892935706</v>
      </c>
      <c r="AT61" s="157">
        <f t="shared" si="49"/>
        <v>16.76100738167608</v>
      </c>
      <c r="AU61" s="157">
        <f t="shared" si="49"/>
        <v>10.166459008223278</v>
      </c>
      <c r="AV61" s="157">
        <f t="shared" si="49"/>
        <v>6.4409689639592713</v>
      </c>
      <c r="AW61" s="157">
        <f t="shared" ref="AW61:AW63" si="50">IF(AF61="","",(AF61/N61)*10)</f>
        <v>30.569509216078167</v>
      </c>
      <c r="AX61" s="157">
        <f t="shared" ref="AX61:AX63" si="51">IF(AG61="","",(AG61/O61)*10)</f>
        <v>13.213520306918907</v>
      </c>
      <c r="AY61" s="303" t="str">
        <f t="shared" si="48"/>
        <v/>
      </c>
      <c r="AZ61" s="52" t="str">
        <f t="shared" si="45"/>
        <v/>
      </c>
      <c r="BB61" s="105"/>
      <c r="BC61" s="105"/>
    </row>
    <row r="62" spans="1:55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23"/>
      <c r="Q62" s="52" t="str">
        <f t="shared" si="46"/>
        <v/>
      </c>
      <c r="S62" s="110" t="s">
        <v>84</v>
      </c>
      <c r="T62" s="19">
        <v>30.416</v>
      </c>
      <c r="U62" s="154">
        <v>47.312999999999995</v>
      </c>
      <c r="V62" s="154">
        <v>23.595999999999997</v>
      </c>
      <c r="W62" s="154">
        <v>78.717000000000013</v>
      </c>
      <c r="X62" s="154">
        <v>56.821999999999996</v>
      </c>
      <c r="Y62" s="154">
        <v>94.972999999999999</v>
      </c>
      <c r="Z62" s="154">
        <v>72.218000000000018</v>
      </c>
      <c r="AA62" s="154">
        <v>81.169000000000011</v>
      </c>
      <c r="AB62" s="154">
        <v>81.001999999999995</v>
      </c>
      <c r="AC62" s="154">
        <v>103.39299999999999</v>
      </c>
      <c r="AD62" s="154">
        <v>78.418999999999969</v>
      </c>
      <c r="AE62" s="154">
        <v>91.548000000000016</v>
      </c>
      <c r="AF62" s="154">
        <v>146.48499999999996</v>
      </c>
      <c r="AG62" s="154">
        <v>226.58299999999997</v>
      </c>
      <c r="AH62" s="119"/>
      <c r="AI62" s="52" t="str">
        <f t="shared" si="47"/>
        <v/>
      </c>
      <c r="AK62" s="125">
        <f t="shared" si="42"/>
        <v>3.2621192621192625</v>
      </c>
      <c r="AL62" s="157">
        <f t="shared" si="42"/>
        <v>3.8014623172103477</v>
      </c>
      <c r="AM62" s="157">
        <f t="shared" si="49"/>
        <v>2.0859264497878356</v>
      </c>
      <c r="AN62" s="157">
        <f t="shared" si="49"/>
        <v>7.1192005064664921</v>
      </c>
      <c r="AO62" s="157">
        <f t="shared" si="49"/>
        <v>7.7881030701754375</v>
      </c>
      <c r="AP62" s="157">
        <f t="shared" si="49"/>
        <v>4.5561525545694419</v>
      </c>
      <c r="AQ62" s="157">
        <f t="shared" si="49"/>
        <v>8.2780834479596539</v>
      </c>
      <c r="AR62" s="157">
        <f t="shared" si="49"/>
        <v>7.588015331401329</v>
      </c>
      <c r="AS62" s="157">
        <f t="shared" si="49"/>
        <v>7.0216712898751732</v>
      </c>
      <c r="AT62" s="157">
        <f t="shared" si="49"/>
        <v>6.3237308868501527</v>
      </c>
      <c r="AU62" s="157">
        <f t="shared" si="49"/>
        <v>5.4186705362078502</v>
      </c>
      <c r="AV62" s="157">
        <f t="shared" si="49"/>
        <v>12.885010555946518</v>
      </c>
      <c r="AW62" s="157">
        <f t="shared" si="50"/>
        <v>66.553839164016367</v>
      </c>
      <c r="AX62" s="157">
        <f t="shared" si="51"/>
        <v>7.4095160235448079</v>
      </c>
      <c r="AY62" s="303" t="str">
        <f t="shared" si="48"/>
        <v/>
      </c>
      <c r="AZ62" s="52" t="str">
        <f t="shared" si="45"/>
        <v/>
      </c>
      <c r="BB62" s="105"/>
      <c r="BC62" s="105"/>
    </row>
    <row r="63" spans="1:55" ht="20.100000000000001" customHeight="1" thickBot="1" x14ac:dyDescent="0.3">
      <c r="A63" s="35" t="str">
        <f>A19</f>
        <v>jan-mar</v>
      </c>
      <c r="B63" s="167">
        <f>SUM(B51:B53)</f>
        <v>510.83</v>
      </c>
      <c r="C63" s="168">
        <f t="shared" ref="C63:P63" si="52">SUM(C51:C53)</f>
        <v>1024.79</v>
      </c>
      <c r="D63" s="168">
        <f t="shared" si="52"/>
        <v>450.64</v>
      </c>
      <c r="E63" s="168">
        <f t="shared" si="52"/>
        <v>1578.6399999999999</v>
      </c>
      <c r="F63" s="168">
        <f t="shared" si="52"/>
        <v>623.19000000000005</v>
      </c>
      <c r="G63" s="168">
        <f t="shared" si="52"/>
        <v>256.62</v>
      </c>
      <c r="H63" s="168">
        <f t="shared" si="52"/>
        <v>278.10999999999996</v>
      </c>
      <c r="I63" s="168">
        <f t="shared" si="52"/>
        <v>682.05000000000007</v>
      </c>
      <c r="J63" s="168">
        <f t="shared" si="52"/>
        <v>363.4</v>
      </c>
      <c r="K63" s="168">
        <f t="shared" si="52"/>
        <v>324.84000000000003</v>
      </c>
      <c r="L63" s="168">
        <f t="shared" si="52"/>
        <v>666.59</v>
      </c>
      <c r="M63" s="168">
        <f t="shared" si="52"/>
        <v>423.11999999999995</v>
      </c>
      <c r="N63" s="168">
        <f t="shared" si="52"/>
        <v>618.80999999999983</v>
      </c>
      <c r="O63" s="168">
        <f t="shared" si="52"/>
        <v>890.97999999999979</v>
      </c>
      <c r="P63" s="169">
        <f t="shared" si="52"/>
        <v>410.33000000000015</v>
      </c>
      <c r="Q63" s="61">
        <f t="shared" si="46"/>
        <v>-0.53946216525623447</v>
      </c>
      <c r="S63" s="109"/>
      <c r="T63" s="167">
        <f>SUM(T51:T53)</f>
        <v>176.74100000000001</v>
      </c>
      <c r="U63" s="168">
        <f t="shared" ref="U63:AH63" si="53">SUM(U51:U53)</f>
        <v>391.447</v>
      </c>
      <c r="V63" s="168">
        <f t="shared" si="53"/>
        <v>211.98399999999998</v>
      </c>
      <c r="W63" s="168">
        <f t="shared" si="53"/>
        <v>232.916</v>
      </c>
      <c r="X63" s="168">
        <f t="shared" si="53"/>
        <v>266.57599999999996</v>
      </c>
      <c r="Y63" s="168">
        <f t="shared" si="53"/>
        <v>129.57999999999998</v>
      </c>
      <c r="Z63" s="168">
        <f t="shared" si="53"/>
        <v>229.95</v>
      </c>
      <c r="AA63" s="168">
        <f t="shared" si="53"/>
        <v>393.07100000000003</v>
      </c>
      <c r="AB63" s="168">
        <f t="shared" si="53"/>
        <v>307.45100000000002</v>
      </c>
      <c r="AC63" s="168">
        <f t="shared" si="53"/>
        <v>425.43199999999996</v>
      </c>
      <c r="AD63" s="168">
        <f t="shared" si="53"/>
        <v>1032.018</v>
      </c>
      <c r="AE63" s="168">
        <f t="shared" si="53"/>
        <v>380.52600000000007</v>
      </c>
      <c r="AF63" s="168">
        <f t="shared" si="53"/>
        <v>632.375</v>
      </c>
      <c r="AG63" s="168">
        <f t="shared" si="53"/>
        <v>896.42899999999975</v>
      </c>
      <c r="AH63" s="169">
        <f t="shared" si="53"/>
        <v>637.7829999999999</v>
      </c>
      <c r="AI63" s="61">
        <f t="shared" si="47"/>
        <v>-0.28852926444816035</v>
      </c>
      <c r="AK63" s="172">
        <f t="shared" si="42"/>
        <v>3.4598790204177519</v>
      </c>
      <c r="AL63" s="173">
        <f t="shared" si="42"/>
        <v>3.819777710555333</v>
      </c>
      <c r="AM63" s="173">
        <f t="shared" si="49"/>
        <v>4.7040653293094268</v>
      </c>
      <c r="AN63" s="173">
        <f t="shared" si="49"/>
        <v>1.4754218821263874</v>
      </c>
      <c r="AO63" s="173">
        <f t="shared" si="49"/>
        <v>4.2776039410131732</v>
      </c>
      <c r="AP63" s="173">
        <f t="shared" si="49"/>
        <v>5.0494895175746235</v>
      </c>
      <c r="AQ63" s="173">
        <f t="shared" si="49"/>
        <v>8.2683110999244906</v>
      </c>
      <c r="AR63" s="173">
        <f t="shared" si="49"/>
        <v>5.7630818854922659</v>
      </c>
      <c r="AS63" s="173">
        <f t="shared" si="49"/>
        <v>8.4604017611447464</v>
      </c>
      <c r="AT63" s="173">
        <f t="shared" si="49"/>
        <v>13.096662972540326</v>
      </c>
      <c r="AU63" s="173">
        <f t="shared" si="49"/>
        <v>15.482050435800117</v>
      </c>
      <c r="AV63" s="173">
        <f t="shared" si="49"/>
        <v>8.9933352240499183</v>
      </c>
      <c r="AW63" s="173">
        <f t="shared" si="50"/>
        <v>10.219211066401645</v>
      </c>
      <c r="AX63" s="173">
        <f t="shared" si="51"/>
        <v>10.061157377269971</v>
      </c>
      <c r="AY63" s="173">
        <f t="shared" si="48"/>
        <v>15.54317256842053</v>
      </c>
      <c r="AZ63" s="61">
        <f t="shared" si="45"/>
        <v>0.54486924173708406</v>
      </c>
      <c r="BB63" s="105"/>
      <c r="BC63" s="105"/>
    </row>
    <row r="64" spans="1:55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O64" si="54">SUM(E51:E53)</f>
        <v>1578.6399999999999</v>
      </c>
      <c r="F64" s="154">
        <f t="shared" si="54"/>
        <v>623.19000000000005</v>
      </c>
      <c r="G64" s="154">
        <f t="shared" si="54"/>
        <v>256.62</v>
      </c>
      <c r="H64" s="154">
        <f t="shared" si="54"/>
        <v>278.10999999999996</v>
      </c>
      <c r="I64" s="154">
        <f t="shared" si="54"/>
        <v>682.05000000000007</v>
      </c>
      <c r="J64" s="154">
        <f t="shared" si="54"/>
        <v>363.4</v>
      </c>
      <c r="K64" s="154">
        <f t="shared" si="54"/>
        <v>324.84000000000003</v>
      </c>
      <c r="L64" s="154">
        <f t="shared" si="54"/>
        <v>666.59</v>
      </c>
      <c r="M64" s="154">
        <f t="shared" si="54"/>
        <v>423.11999999999995</v>
      </c>
      <c r="N64" s="154">
        <f t="shared" si="54"/>
        <v>618.80999999999983</v>
      </c>
      <c r="O64" s="154">
        <f t="shared" si="54"/>
        <v>890.97999999999979</v>
      </c>
      <c r="P64" s="154">
        <f>IF(P53="","",SUM(P51:P53))</f>
        <v>410.33000000000015</v>
      </c>
      <c r="Q64" s="61">
        <f t="shared" si="46"/>
        <v>-0.53946216525623447</v>
      </c>
      <c r="S64" s="108" t="s">
        <v>85</v>
      </c>
      <c r="T64" s="19">
        <f>SUM(T51:T53)</f>
        <v>176.74100000000001</v>
      </c>
      <c r="U64" s="154">
        <f t="shared" ref="U64:AG64" si="55">SUM(U51:U53)</f>
        <v>391.447</v>
      </c>
      <c r="V64" s="154">
        <f t="shared" si="55"/>
        <v>211.98399999999998</v>
      </c>
      <c r="W64" s="154">
        <f t="shared" si="55"/>
        <v>232.916</v>
      </c>
      <c r="X64" s="154">
        <f t="shared" si="55"/>
        <v>266.57599999999996</v>
      </c>
      <c r="Y64" s="154">
        <f t="shared" si="55"/>
        <v>129.57999999999998</v>
      </c>
      <c r="Z64" s="154">
        <f t="shared" si="55"/>
        <v>229.95</v>
      </c>
      <c r="AA64" s="154">
        <f t="shared" si="55"/>
        <v>393.07100000000003</v>
      </c>
      <c r="AB64" s="154">
        <f t="shared" si="55"/>
        <v>307.45100000000002</v>
      </c>
      <c r="AC64" s="154">
        <f t="shared" si="55"/>
        <v>425.43199999999996</v>
      </c>
      <c r="AD64" s="154">
        <f t="shared" si="55"/>
        <v>1032.018</v>
      </c>
      <c r="AE64" s="154">
        <f t="shared" si="55"/>
        <v>380.52600000000007</v>
      </c>
      <c r="AF64" s="154">
        <f t="shared" si="55"/>
        <v>632.375</v>
      </c>
      <c r="AG64" s="154">
        <f t="shared" si="55"/>
        <v>896.42899999999975</v>
      </c>
      <c r="AH64" s="154">
        <f>IF(P64="","",SUM(AH51:AH53))</f>
        <v>637.7829999999999</v>
      </c>
      <c r="AI64" s="61">
        <f t="shared" si="47"/>
        <v>-0.28852926444816035</v>
      </c>
      <c r="AK64" s="124">
        <f t="shared" si="42"/>
        <v>3.4598790204177519</v>
      </c>
      <c r="AL64" s="156">
        <f t="shared" si="42"/>
        <v>3.819777710555333</v>
      </c>
      <c r="AM64" s="156">
        <f t="shared" si="42"/>
        <v>4.7040653293094268</v>
      </c>
      <c r="AN64" s="156">
        <f t="shared" si="42"/>
        <v>1.4754218821263874</v>
      </c>
      <c r="AO64" s="156">
        <f t="shared" si="42"/>
        <v>4.2776039410131732</v>
      </c>
      <c r="AP64" s="156">
        <f t="shared" si="42"/>
        <v>5.0494895175746235</v>
      </c>
      <c r="AQ64" s="156">
        <f t="shared" si="42"/>
        <v>8.2683110999244906</v>
      </c>
      <c r="AR64" s="156">
        <f t="shared" si="42"/>
        <v>5.7630818854922659</v>
      </c>
      <c r="AS64" s="156">
        <f t="shared" si="42"/>
        <v>8.4604017611447464</v>
      </c>
      <c r="AT64" s="156">
        <f t="shared" si="42"/>
        <v>13.096662972540326</v>
      </c>
      <c r="AU64" s="156">
        <f t="shared" si="42"/>
        <v>15.482050435800117</v>
      </c>
      <c r="AV64" s="156">
        <f t="shared" si="42"/>
        <v>8.9933352240499183</v>
      </c>
      <c r="AW64" s="156">
        <f t="shared" ref="AW64:AW66" si="56">(AF64/N64)*10</f>
        <v>10.219211066401645</v>
      </c>
      <c r="AX64" s="156">
        <f t="shared" ref="AX64:AX66" si="57">(AG64/O64)*10</f>
        <v>10.061157377269971</v>
      </c>
      <c r="AY64" s="156">
        <f>IF(AH64="","",(AH64/P64)*10)</f>
        <v>15.54317256842053</v>
      </c>
      <c r="AZ64" s="61">
        <f t="shared" si="45"/>
        <v>0.54486924173708406</v>
      </c>
    </row>
    <row r="65" spans="1:52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O65" si="58">SUM(E54:E56)</f>
        <v>639.50999999999988</v>
      </c>
      <c r="F65" s="154">
        <f t="shared" si="58"/>
        <v>1211.1999999999998</v>
      </c>
      <c r="G65" s="154">
        <f t="shared" si="58"/>
        <v>771.18000000000006</v>
      </c>
      <c r="H65" s="154">
        <f t="shared" si="58"/>
        <v>1169.0899999999999</v>
      </c>
      <c r="I65" s="154">
        <f t="shared" si="58"/>
        <v>131.77999999999997</v>
      </c>
      <c r="J65" s="154">
        <f t="shared" si="58"/>
        <v>690.83</v>
      </c>
      <c r="K65" s="154">
        <f t="shared" si="58"/>
        <v>894.35999999999967</v>
      </c>
      <c r="L65" s="154">
        <f t="shared" si="58"/>
        <v>193.45999999999995</v>
      </c>
      <c r="M65" s="154">
        <f t="shared" si="58"/>
        <v>586.74</v>
      </c>
      <c r="N65" s="154">
        <f t="shared" si="58"/>
        <v>720.69999999999982</v>
      </c>
      <c r="O65" s="154">
        <f t="shared" si="58"/>
        <v>450.41000000000008</v>
      </c>
      <c r="P65" s="154" t="str">
        <f>IF(P56="","",SUM(P54:P56))</f>
        <v/>
      </c>
      <c r="Q65" s="52" t="str">
        <f t="shared" si="46"/>
        <v/>
      </c>
      <c r="S65" s="109" t="s">
        <v>86</v>
      </c>
      <c r="T65" s="19">
        <f>SUM(T54:T56)</f>
        <v>172.44200000000001</v>
      </c>
      <c r="U65" s="154">
        <f t="shared" ref="U65:AG65" si="59">SUM(U54:U56)</f>
        <v>186.90999999999997</v>
      </c>
      <c r="V65" s="154">
        <f t="shared" si="59"/>
        <v>317.54300000000001</v>
      </c>
      <c r="W65" s="154">
        <f t="shared" si="59"/>
        <v>273.15200000000004</v>
      </c>
      <c r="X65" s="154">
        <f t="shared" si="59"/>
        <v>274.7589999999999</v>
      </c>
      <c r="Y65" s="154">
        <f t="shared" si="59"/>
        <v>324.92199999999997</v>
      </c>
      <c r="Z65" s="154">
        <f t="shared" si="59"/>
        <v>316.45400000000001</v>
      </c>
      <c r="AA65" s="154">
        <f t="shared" si="59"/>
        <v>218.61900000000003</v>
      </c>
      <c r="AB65" s="154">
        <f t="shared" si="59"/>
        <v>473.084</v>
      </c>
      <c r="AC65" s="154">
        <f t="shared" si="59"/>
        <v>407.07599999999996</v>
      </c>
      <c r="AD65" s="154">
        <f t="shared" si="59"/>
        <v>151.21100000000001</v>
      </c>
      <c r="AE65" s="154">
        <f t="shared" si="59"/>
        <v>1125.3350000000005</v>
      </c>
      <c r="AF65" s="154">
        <f t="shared" si="59"/>
        <v>764.87600000000009</v>
      </c>
      <c r="AG65" s="154">
        <f t="shared" si="59"/>
        <v>660.92</v>
      </c>
      <c r="AH65" s="154" t="str">
        <f>IF(AH56="","",SUM(AH54:AH56))</f>
        <v/>
      </c>
      <c r="AI65" s="52" t="str">
        <f t="shared" si="47"/>
        <v/>
      </c>
      <c r="AK65" s="125">
        <f t="shared" si="42"/>
        <v>2.6427082694783306</v>
      </c>
      <c r="AL65" s="157">
        <f t="shared" si="42"/>
        <v>3.8715356891337658</v>
      </c>
      <c r="AM65" s="157">
        <f t="shared" si="42"/>
        <v>2.6966413315782778</v>
      </c>
      <c r="AN65" s="157">
        <f t="shared" si="42"/>
        <v>4.2712701912401698</v>
      </c>
      <c r="AO65" s="157">
        <f t="shared" si="42"/>
        <v>2.2684857992073972</v>
      </c>
      <c r="AP65" s="157">
        <f t="shared" si="42"/>
        <v>4.2133094737934069</v>
      </c>
      <c r="AQ65" s="157">
        <f t="shared" si="42"/>
        <v>2.7068403630173901</v>
      </c>
      <c r="AR65" s="157">
        <f t="shared" si="42"/>
        <v>16.589694946122332</v>
      </c>
      <c r="AS65" s="157">
        <f t="shared" si="42"/>
        <v>6.8480523428339826</v>
      </c>
      <c r="AT65" s="157">
        <f t="shared" si="42"/>
        <v>4.5515899637729786</v>
      </c>
      <c r="AU65" s="157">
        <f t="shared" si="42"/>
        <v>7.8161377028843191</v>
      </c>
      <c r="AV65" s="157">
        <f t="shared" si="42"/>
        <v>19.179449159764129</v>
      </c>
      <c r="AW65" s="157">
        <f t="shared" si="56"/>
        <v>10.612959622589154</v>
      </c>
      <c r="AX65" s="157">
        <f t="shared" si="57"/>
        <v>14.673741702004836</v>
      </c>
      <c r="AY65" s="157" t="str">
        <f>IF(AH65="","",(AH65/P65)*10)</f>
        <v/>
      </c>
      <c r="AZ65" s="52" t="str">
        <f t="shared" si="45"/>
        <v/>
      </c>
    </row>
    <row r="66" spans="1:52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O66" si="60">SUM(E57:E59)</f>
        <v>632.67000000000007</v>
      </c>
      <c r="F66" s="154">
        <f t="shared" si="60"/>
        <v>431.12000000000012</v>
      </c>
      <c r="G66" s="154">
        <f t="shared" si="60"/>
        <v>1179.42</v>
      </c>
      <c r="H66" s="154">
        <f t="shared" si="60"/>
        <v>572.79999999999995</v>
      </c>
      <c r="I66" s="154">
        <f t="shared" si="60"/>
        <v>330.81000000000006</v>
      </c>
      <c r="J66" s="154">
        <f t="shared" si="60"/>
        <v>431.05</v>
      </c>
      <c r="K66" s="154">
        <f t="shared" si="60"/>
        <v>211.81999999999996</v>
      </c>
      <c r="L66" s="154">
        <f t="shared" si="60"/>
        <v>449.86999999999995</v>
      </c>
      <c r="M66" s="154">
        <f t="shared" si="60"/>
        <v>497.9500000000001</v>
      </c>
      <c r="N66" s="154">
        <f t="shared" si="60"/>
        <v>943.92000000000007</v>
      </c>
      <c r="O66" s="154">
        <f t="shared" si="60"/>
        <v>392.37</v>
      </c>
      <c r="P66" s="154" t="str">
        <f>IF(P59="","",SUM(P57:P59))</f>
        <v/>
      </c>
      <c r="Q66" s="52" t="str">
        <f t="shared" si="46"/>
        <v/>
      </c>
      <c r="S66" s="109" t="s">
        <v>87</v>
      </c>
      <c r="T66" s="19">
        <f>SUM(T57:T59)</f>
        <v>376.84800000000001</v>
      </c>
      <c r="U66" s="154">
        <f t="shared" ref="U66:AG66" si="61">SUM(U57:U59)</f>
        <v>361.52099999999996</v>
      </c>
      <c r="V66" s="154">
        <f t="shared" si="61"/>
        <v>353.411</v>
      </c>
      <c r="W66" s="154">
        <f t="shared" si="61"/>
        <v>296.82099999999997</v>
      </c>
      <c r="X66" s="154">
        <f t="shared" si="61"/>
        <v>289.45600000000002</v>
      </c>
      <c r="Y66" s="154">
        <f t="shared" si="61"/>
        <v>340.12899999999996</v>
      </c>
      <c r="Z66" s="154">
        <f t="shared" si="61"/>
        <v>363.57</v>
      </c>
      <c r="AA66" s="154">
        <f t="shared" si="61"/>
        <v>267.97200000000004</v>
      </c>
      <c r="AB66" s="154">
        <f t="shared" si="61"/>
        <v>304.03699999999998</v>
      </c>
      <c r="AC66" s="154">
        <f t="shared" si="61"/>
        <v>218.93900000000002</v>
      </c>
      <c r="AD66" s="154">
        <f t="shared" si="61"/>
        <v>237.03700000000001</v>
      </c>
      <c r="AE66" s="154">
        <f t="shared" si="61"/>
        <v>470.44100000000003</v>
      </c>
      <c r="AF66" s="154">
        <f t="shared" si="61"/>
        <v>626.85100000000011</v>
      </c>
      <c r="AG66" s="154">
        <f t="shared" si="61"/>
        <v>549.6110000000001</v>
      </c>
      <c r="AH66" s="154" t="str">
        <f>IF(AH59="","",SUM(AH57:AH59))</f>
        <v/>
      </c>
      <c r="AI66" s="52" t="str">
        <f t="shared" si="47"/>
        <v/>
      </c>
      <c r="AK66" s="125">
        <f t="shared" si="42"/>
        <v>3.3897744036268125</v>
      </c>
      <c r="AL66" s="157">
        <f t="shared" si="42"/>
        <v>7.8327591810204735</v>
      </c>
      <c r="AM66" s="157">
        <f t="shared" si="42"/>
        <v>3.0820099590996692</v>
      </c>
      <c r="AN66" s="157">
        <f t="shared" si="42"/>
        <v>4.691561161426967</v>
      </c>
      <c r="AO66" s="157">
        <f t="shared" si="42"/>
        <v>6.7140471330488012</v>
      </c>
      <c r="AP66" s="157">
        <f t="shared" si="42"/>
        <v>2.883866646317681</v>
      </c>
      <c r="AQ66" s="157">
        <f t="shared" si="42"/>
        <v>6.3472416201117321</v>
      </c>
      <c r="AR66" s="157">
        <f t="shared" si="42"/>
        <v>8.1004806384329378</v>
      </c>
      <c r="AS66" s="157">
        <f t="shared" si="42"/>
        <v>7.0534044774388116</v>
      </c>
      <c r="AT66" s="157">
        <f t="shared" si="42"/>
        <v>10.33608724388632</v>
      </c>
      <c r="AU66" s="157">
        <f t="shared" si="42"/>
        <v>5.2690110476359839</v>
      </c>
      <c r="AV66" s="157">
        <f t="shared" si="42"/>
        <v>9.4475549753991359</v>
      </c>
      <c r="AW66" s="157">
        <f t="shared" si="56"/>
        <v>6.6409335536909921</v>
      </c>
      <c r="AX66" s="157">
        <f t="shared" si="57"/>
        <v>14.007467441445575</v>
      </c>
      <c r="AY66" s="157" t="str">
        <f>IF(AH66="","",(AH66/P66)*10)</f>
        <v/>
      </c>
      <c r="AZ66" s="52" t="str">
        <f t="shared" si="45"/>
        <v/>
      </c>
    </row>
    <row r="67" spans="1:52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P67" si="62">IF(E62="","",SUM(E60:E62))</f>
        <v>385.83</v>
      </c>
      <c r="F67" s="155">
        <f t="shared" si="62"/>
        <v>322.33000000000004</v>
      </c>
      <c r="G67" s="155">
        <f t="shared" si="62"/>
        <v>812.32999999999993</v>
      </c>
      <c r="H67" s="155">
        <f t="shared" si="62"/>
        <v>269.86</v>
      </c>
      <c r="I67" s="155">
        <f t="shared" si="62"/>
        <v>299.23</v>
      </c>
      <c r="J67" s="155">
        <f t="shared" si="62"/>
        <v>522.41</v>
      </c>
      <c r="K67" s="155">
        <f t="shared" si="62"/>
        <v>441.44000000000005</v>
      </c>
      <c r="L67" s="155">
        <f t="shared" si="62"/>
        <v>589.30999999999995</v>
      </c>
      <c r="M67" s="155">
        <f t="shared" si="62"/>
        <v>520.89999999999975</v>
      </c>
      <c r="N67" s="155">
        <f t="shared" si="62"/>
        <v>277.97000000000008</v>
      </c>
      <c r="O67" s="155">
        <f t="shared" si="62"/>
        <v>583.4699999999998</v>
      </c>
      <c r="P67" s="155" t="str">
        <f t="shared" si="62"/>
        <v/>
      </c>
      <c r="Q67" s="55" t="str">
        <f t="shared" si="46"/>
        <v/>
      </c>
      <c r="S67" s="110" t="s">
        <v>88</v>
      </c>
      <c r="T67" s="21">
        <f>SUM(T60:T62)</f>
        <v>173.405</v>
      </c>
      <c r="U67" s="155">
        <f t="shared" ref="U67:AG67" si="63">SUM(U60:U62)</f>
        <v>230.471</v>
      </c>
      <c r="V67" s="155">
        <f t="shared" si="63"/>
        <v>139.79900000000001</v>
      </c>
      <c r="W67" s="155">
        <f t="shared" si="63"/>
        <v>227.17700000000002</v>
      </c>
      <c r="X67" s="155">
        <f t="shared" si="63"/>
        <v>179.22899999999998</v>
      </c>
      <c r="Y67" s="155">
        <f t="shared" si="63"/>
        <v>388.57100000000008</v>
      </c>
      <c r="Z67" s="155">
        <f t="shared" si="63"/>
        <v>211.57600000000002</v>
      </c>
      <c r="AA67" s="155">
        <f t="shared" si="63"/>
        <v>147.53800000000001</v>
      </c>
      <c r="AB67" s="155">
        <f t="shared" si="63"/>
        <v>238.09199999999998</v>
      </c>
      <c r="AC67" s="155">
        <f t="shared" si="63"/>
        <v>412.428</v>
      </c>
      <c r="AD67" s="155">
        <f t="shared" si="63"/>
        <v>487.82399999999996</v>
      </c>
      <c r="AE67" s="155">
        <f t="shared" si="63"/>
        <v>426.8599999999999</v>
      </c>
      <c r="AF67" s="155">
        <f t="shared" si="63"/>
        <v>741.05799999999999</v>
      </c>
      <c r="AG67" s="155">
        <f t="shared" si="63"/>
        <v>584.07000000000005</v>
      </c>
      <c r="AH67" s="155" t="str">
        <f>IF(AH62="","",SUM(AH60:AH62))</f>
        <v/>
      </c>
      <c r="AI67" s="55" t="str">
        <f t="shared" si="47"/>
        <v/>
      </c>
      <c r="AK67" s="126">
        <f t="shared" ref="AK67:AL67" si="64">(T67/B67)*10</f>
        <v>3.7013596875066703</v>
      </c>
      <c r="AL67" s="158">
        <f t="shared" si="64"/>
        <v>3.8103827395221956</v>
      </c>
      <c r="AM67" s="158">
        <f t="shared" ref="AM67:AV67" si="65">IF(V62="","",(V67/D67)*10)</f>
        <v>4.3919135434010883</v>
      </c>
      <c r="AN67" s="158">
        <f t="shared" si="65"/>
        <v>5.8880076717725425</v>
      </c>
      <c r="AO67" s="158">
        <f t="shared" si="65"/>
        <v>5.5604194459094707</v>
      </c>
      <c r="AP67" s="158">
        <f t="shared" si="65"/>
        <v>4.7834131449041664</v>
      </c>
      <c r="AQ67" s="158">
        <f t="shared" si="65"/>
        <v>7.840213444008004</v>
      </c>
      <c r="AR67" s="158">
        <f t="shared" si="65"/>
        <v>4.9305885105103098</v>
      </c>
      <c r="AS67" s="158">
        <f t="shared" si="65"/>
        <v>4.5575697249286957</v>
      </c>
      <c r="AT67" s="158">
        <f t="shared" si="65"/>
        <v>9.3427872417542588</v>
      </c>
      <c r="AU67" s="158">
        <f t="shared" si="65"/>
        <v>8.2778843053740818</v>
      </c>
      <c r="AV67" s="158">
        <f t="shared" si="65"/>
        <v>8.1946630831253628</v>
      </c>
      <c r="AW67" s="158">
        <f t="shared" ref="AW67" si="66">IF(AF62="","",(AF67/N67)*10)</f>
        <v>26.659639529445617</v>
      </c>
      <c r="AX67" s="158">
        <f t="shared" ref="AX67" si="67">IF(AG62="","",(AG67/O67)*10)</f>
        <v>10.010283305054248</v>
      </c>
      <c r="AY67" s="158" t="str">
        <f>IF(AH62="","",(AH67/P67)*10)</f>
        <v/>
      </c>
      <c r="AZ67" s="55" t="str">
        <f t="shared" si="45"/>
        <v/>
      </c>
    </row>
    <row r="69" spans="1:52" x14ac:dyDescent="0.25"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</row>
    <row r="70" spans="1:52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</row>
  </sheetData>
  <mergeCells count="24">
    <mergeCell ref="AK48:AY48"/>
    <mergeCell ref="AZ48:AZ49"/>
    <mergeCell ref="A48:A49"/>
    <mergeCell ref="B48:P48"/>
    <mergeCell ref="Q48:Q49"/>
    <mergeCell ref="S48:S49"/>
    <mergeCell ref="T48:AH48"/>
    <mergeCell ref="AI48:AI49"/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tabSelected="1" workbookViewId="0">
      <selection activeCell="R16" sqref="R16"/>
    </sheetView>
  </sheetViews>
  <sheetFormatPr defaultRowHeight="15" x14ac:dyDescent="0.25"/>
  <cols>
    <col min="1" max="1" width="3.140625" customWidth="1"/>
    <col min="2" max="2" width="28.7109375" customWidth="1"/>
    <col min="4" max="4" width="10" bestFit="1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3" spans="1:20" ht="8.25" customHeight="1" thickBot="1" x14ac:dyDescent="0.3">
      <c r="Q3" s="10"/>
    </row>
    <row r="4" spans="1:20" x14ac:dyDescent="0.25">
      <c r="A4" s="338" t="s">
        <v>3</v>
      </c>
      <c r="B4" s="326"/>
      <c r="C4" s="353" t="s">
        <v>1</v>
      </c>
      <c r="D4" s="354"/>
      <c r="E4" s="351" t="s">
        <v>104</v>
      </c>
      <c r="F4" s="351"/>
      <c r="G4" s="130" t="s">
        <v>0</v>
      </c>
      <c r="I4" s="355">
        <v>1000</v>
      </c>
      <c r="J4" s="351"/>
      <c r="K4" s="349" t="s">
        <v>104</v>
      </c>
      <c r="L4" s="350"/>
      <c r="M4" s="130" t="s">
        <v>0</v>
      </c>
      <c r="O4" s="361" t="s">
        <v>22</v>
      </c>
      <c r="P4" s="351"/>
      <c r="Q4" s="130" t="s">
        <v>0</v>
      </c>
    </row>
    <row r="5" spans="1:20" x14ac:dyDescent="0.25">
      <c r="A5" s="352"/>
      <c r="B5" s="327"/>
      <c r="C5" s="356" t="s">
        <v>158</v>
      </c>
      <c r="D5" s="357"/>
      <c r="E5" s="358" t="str">
        <f>C5</f>
        <v>jan-mar</v>
      </c>
      <c r="F5" s="358"/>
      <c r="G5" s="131" t="s">
        <v>149</v>
      </c>
      <c r="I5" s="359" t="str">
        <f>C5</f>
        <v>jan-mar</v>
      </c>
      <c r="J5" s="358"/>
      <c r="K5" s="360" t="str">
        <f>C5</f>
        <v>jan-mar</v>
      </c>
      <c r="L5" s="348"/>
      <c r="M5" s="131" t="str">
        <f>G5</f>
        <v>2024 /2023</v>
      </c>
      <c r="O5" s="359" t="str">
        <f>C5</f>
        <v>jan-mar</v>
      </c>
      <c r="P5" s="357"/>
      <c r="Q5" s="131" t="str">
        <f>G5</f>
        <v>2024 /2023</v>
      </c>
    </row>
    <row r="6" spans="1:20" ht="19.5" customHeight="1" x14ac:dyDescent="0.25">
      <c r="A6" s="352"/>
      <c r="B6" s="327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115</v>
      </c>
      <c r="B7" s="15"/>
      <c r="C7" s="78">
        <f>C8+C9</f>
        <v>346476.37</v>
      </c>
      <c r="D7" s="210">
        <f>D8+D9</f>
        <v>367149.35000000009</v>
      </c>
      <c r="E7" s="216">
        <f t="shared" ref="E7" si="0">C7/$C$20</f>
        <v>0.45653980288600554</v>
      </c>
      <c r="F7" s="217">
        <f t="shared" ref="F7" si="1">D7/$D$20</f>
        <v>0.49435705536422403</v>
      </c>
      <c r="G7" s="53">
        <f>(D7-C7)/C7</f>
        <v>5.9666348963423099E-2</v>
      </c>
      <c r="I7" s="224">
        <f>I8+I9</f>
        <v>105034.12699999995</v>
      </c>
      <c r="J7" s="225">
        <f>J8+J9</f>
        <v>106679.51800000004</v>
      </c>
      <c r="K7" s="229">
        <f t="shared" ref="K7" si="2">I7/$I$20</f>
        <v>0.4955490703859054</v>
      </c>
      <c r="L7" s="230">
        <f t="shared" ref="L7" si="3">J7/$J$20</f>
        <v>0.50324565667505372</v>
      </c>
      <c r="M7" s="53">
        <f>(J7-I7)/I7</f>
        <v>1.5665298955644114E-2</v>
      </c>
      <c r="O7" s="63">
        <f t="shared" ref="O7" si="4">(I7/C7)*10</f>
        <v>3.0314946730710659</v>
      </c>
      <c r="P7" s="237">
        <f t="shared" ref="P7" si="5">(J7/D7)*10</f>
        <v>2.9056164201298467</v>
      </c>
      <c r="Q7" s="53">
        <f>(P7-O7)/O7</f>
        <v>-4.1523494683794987E-2</v>
      </c>
    </row>
    <row r="8" spans="1:20" ht="20.100000000000001" customHeight="1" x14ac:dyDescent="0.25">
      <c r="A8" s="8" t="s">
        <v>4</v>
      </c>
      <c r="C8" s="19">
        <v>166632.26999999987</v>
      </c>
      <c r="D8" s="140">
        <v>188303.9800000001</v>
      </c>
      <c r="E8" s="214">
        <f t="shared" ref="E8:E19" si="6">C8/$C$20</f>
        <v>0.21956551813402916</v>
      </c>
      <c r="F8" s="215">
        <f t="shared" ref="F8:F19" si="7">D8/$D$20</f>
        <v>0.25354641392164728</v>
      </c>
      <c r="G8" s="52">
        <f>(D8-C8)/C8</f>
        <v>0.13005710118454392</v>
      </c>
      <c r="I8" s="19">
        <v>58172.945</v>
      </c>
      <c r="J8" s="140">
        <v>60598.922000000013</v>
      </c>
      <c r="K8" s="227">
        <f t="shared" ref="K8:K19" si="8">I8/$I$20</f>
        <v>0.27445887960167858</v>
      </c>
      <c r="L8" s="228">
        <f t="shared" ref="L8:L19" si="9">J8/$J$20</f>
        <v>0.28586691116930574</v>
      </c>
      <c r="M8" s="52">
        <f>(J8-I8)/I8</f>
        <v>4.1702839696357359E-2</v>
      </c>
      <c r="O8" s="27">
        <f t="shared" ref="O8:O20" si="10">(I8/C8)*10</f>
        <v>3.4910971926386192</v>
      </c>
      <c r="P8" s="143">
        <f t="shared" ref="P8:P20" si="11">(J8/D8)*10</f>
        <v>3.2181434508181921</v>
      </c>
      <c r="Q8" s="52">
        <f>(P8-O8)/O8</f>
        <v>-7.8185661056925454E-2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179844.10000000012</v>
      </c>
      <c r="D9" s="140">
        <v>178845.37</v>
      </c>
      <c r="E9" s="214">
        <f t="shared" si="6"/>
        <v>0.23697428475197638</v>
      </c>
      <c r="F9" s="215">
        <f t="shared" si="7"/>
        <v>0.24081064144257672</v>
      </c>
      <c r="G9" s="52">
        <f>(D9-C9)/C9</f>
        <v>-5.553309783307466E-3</v>
      </c>
      <c r="I9" s="19">
        <v>46861.181999999957</v>
      </c>
      <c r="J9" s="140">
        <v>46080.59600000002</v>
      </c>
      <c r="K9" s="227">
        <f t="shared" si="8"/>
        <v>0.22109019078422687</v>
      </c>
      <c r="L9" s="228">
        <f t="shared" si="9"/>
        <v>0.21737874550574793</v>
      </c>
      <c r="M9" s="52">
        <f>(J9-I9)/I9</f>
        <v>-1.6657411671774269E-2</v>
      </c>
      <c r="O9" s="27">
        <f t="shared" si="10"/>
        <v>2.6056557874292192</v>
      </c>
      <c r="P9" s="143">
        <f t="shared" si="11"/>
        <v>2.5765607463027989</v>
      </c>
      <c r="Q9" s="52">
        <f t="shared" ref="Q9:Q20" si="12">(P9-O9)/O9</f>
        <v>-1.1166110760595123E-2</v>
      </c>
      <c r="R9" s="119"/>
      <c r="S9" s="119"/>
      <c r="T9" s="2"/>
    </row>
    <row r="10" spans="1:20" s="378" customFormat="1" ht="20.100000000000001" customHeight="1" x14ac:dyDescent="0.25">
      <c r="A10" s="373" t="s">
        <v>38</v>
      </c>
      <c r="B10" s="374"/>
      <c r="C10" s="375">
        <f>C11+C12</f>
        <v>274146.63999999984</v>
      </c>
      <c r="D10" s="376">
        <f>D11+D12</f>
        <v>237133.7799999998</v>
      </c>
      <c r="E10" s="216">
        <f t="shared" si="6"/>
        <v>0.36123344569634186</v>
      </c>
      <c r="F10" s="217">
        <f t="shared" si="7"/>
        <v>0.31929447024266172</v>
      </c>
      <c r="G10" s="377">
        <f>(D10-C10)/C10</f>
        <v>-0.13501117504121177</v>
      </c>
      <c r="I10" s="379">
        <f>I11+I12</f>
        <v>36037.950000000026</v>
      </c>
      <c r="J10" s="380">
        <f>J11+J12</f>
        <v>33736.423999999985</v>
      </c>
      <c r="K10" s="229">
        <f t="shared" si="8"/>
        <v>0.1700263821977952</v>
      </c>
      <c r="L10" s="230">
        <f t="shared" si="9"/>
        <v>0.15914684625541736</v>
      </c>
      <c r="M10" s="377">
        <f>(J10-I10)/I10</f>
        <v>-6.386395452571636E-2</v>
      </c>
      <c r="O10" s="381">
        <f t="shared" si="10"/>
        <v>1.3145501254365199</v>
      </c>
      <c r="P10" s="382">
        <f t="shared" si="11"/>
        <v>1.4226747450321087</v>
      </c>
      <c r="Q10" s="377">
        <f t="shared" si="12"/>
        <v>8.2252184609304266E-2</v>
      </c>
      <c r="T10" s="383"/>
    </row>
    <row r="11" spans="1:20" ht="20.100000000000001" customHeight="1" x14ac:dyDescent="0.25">
      <c r="A11" s="8"/>
      <c r="B11" t="s">
        <v>6</v>
      </c>
      <c r="C11" s="19">
        <v>264340.20999999985</v>
      </c>
      <c r="D11" s="140">
        <v>230936.85999999978</v>
      </c>
      <c r="E11" s="214">
        <f t="shared" si="6"/>
        <v>0.34831185563461442</v>
      </c>
      <c r="F11" s="215">
        <f t="shared" si="7"/>
        <v>0.31095047855773111</v>
      </c>
      <c r="G11" s="52">
        <f t="shared" ref="G11:G19" si="13">(D11-C11)/C11</f>
        <v>-0.12636499759155098</v>
      </c>
      <c r="I11" s="19">
        <v>33956.201000000023</v>
      </c>
      <c r="J11" s="140">
        <v>32381.840999999986</v>
      </c>
      <c r="K11" s="227">
        <f t="shared" si="8"/>
        <v>0.16020472888194684</v>
      </c>
      <c r="L11" s="228">
        <f t="shared" si="9"/>
        <v>0.15275679103079717</v>
      </c>
      <c r="M11" s="52">
        <f t="shared" ref="M11:M19" si="14">(J11-I11)/I11</f>
        <v>-4.6364432817441383E-2</v>
      </c>
      <c r="O11" s="27">
        <f t="shared" si="10"/>
        <v>1.2845643498580879</v>
      </c>
      <c r="P11" s="143">
        <f t="shared" si="11"/>
        <v>1.4021945652157917</v>
      </c>
      <c r="Q11" s="52">
        <f t="shared" si="12"/>
        <v>9.1572069060377542E-2</v>
      </c>
    </row>
    <row r="12" spans="1:20" ht="20.100000000000001" customHeight="1" x14ac:dyDescent="0.25">
      <c r="A12" s="8"/>
      <c r="B12" t="s">
        <v>39</v>
      </c>
      <c r="C12" s="19">
        <v>9806.4299999999948</v>
      </c>
      <c r="D12" s="140">
        <v>6196.9199999999992</v>
      </c>
      <c r="E12" s="218">
        <f t="shared" si="6"/>
        <v>1.2921590061727469E-2</v>
      </c>
      <c r="F12" s="219">
        <f t="shared" si="7"/>
        <v>8.3439916849305761E-3</v>
      </c>
      <c r="G12" s="52">
        <f t="shared" si="13"/>
        <v>-0.3680758441145246</v>
      </c>
      <c r="I12" s="19">
        <v>2081.7490000000007</v>
      </c>
      <c r="J12" s="140">
        <v>1354.5830000000003</v>
      </c>
      <c r="K12" s="231">
        <f t="shared" si="8"/>
        <v>9.8216533158483714E-3</v>
      </c>
      <c r="L12" s="232">
        <f t="shared" si="9"/>
        <v>6.3900552246201952E-3</v>
      </c>
      <c r="M12" s="52">
        <f t="shared" si="14"/>
        <v>-0.34930531970953277</v>
      </c>
      <c r="O12" s="27">
        <f t="shared" si="10"/>
        <v>2.1228408299452521</v>
      </c>
      <c r="P12" s="143">
        <f t="shared" si="11"/>
        <v>2.1858971876351485</v>
      </c>
      <c r="Q12" s="52">
        <f t="shared" si="12"/>
        <v>2.9703761488101107E-2</v>
      </c>
    </row>
    <row r="13" spans="1:20" ht="20.100000000000001" customHeight="1" x14ac:dyDescent="0.25">
      <c r="A13" s="23" t="s">
        <v>130</v>
      </c>
      <c r="B13" s="15"/>
      <c r="C13" s="78">
        <f>SUM(C14:C16)</f>
        <v>126227.62999999983</v>
      </c>
      <c r="D13" s="210">
        <f>SUM(D14:D16)</f>
        <v>128687.75000000003</v>
      </c>
      <c r="E13" s="216">
        <f t="shared" si="6"/>
        <v>0.16632573620812169</v>
      </c>
      <c r="F13" s="217">
        <f t="shared" si="7"/>
        <v>0.17327471000955721</v>
      </c>
      <c r="G13" s="53">
        <f t="shared" si="13"/>
        <v>1.9489552327015904E-2</v>
      </c>
      <c r="I13" s="224">
        <f>SUM(I14:I16)</f>
        <v>66286.832999999999</v>
      </c>
      <c r="J13" s="225">
        <f>SUM(J14:J16)</f>
        <v>68023.561000000002</v>
      </c>
      <c r="K13" s="229">
        <f t="shared" si="8"/>
        <v>0.31274005325884008</v>
      </c>
      <c r="L13" s="230">
        <f t="shared" si="9"/>
        <v>0.32089160381115112</v>
      </c>
      <c r="M13" s="53">
        <f t="shared" si="14"/>
        <v>2.6200195746265368E-2</v>
      </c>
      <c r="O13" s="63">
        <f t="shared" si="10"/>
        <v>5.2513726986714468</v>
      </c>
      <c r="P13" s="237">
        <f t="shared" si="11"/>
        <v>5.2859391045379214</v>
      </c>
      <c r="Q13" s="53">
        <f t="shared" si="12"/>
        <v>6.582356242820003E-3</v>
      </c>
    </row>
    <row r="14" spans="1:20" ht="20.100000000000001" customHeight="1" x14ac:dyDescent="0.25">
      <c r="A14" s="8"/>
      <c r="B14" s="3" t="s">
        <v>7</v>
      </c>
      <c r="C14" s="31">
        <v>117741.15999999983</v>
      </c>
      <c r="D14" s="141">
        <v>119450.89000000003</v>
      </c>
      <c r="E14" s="214">
        <f t="shared" si="6"/>
        <v>0.15514341130383455</v>
      </c>
      <c r="F14" s="215">
        <f t="shared" si="7"/>
        <v>0.16083751814087602</v>
      </c>
      <c r="G14" s="52">
        <f t="shared" si="13"/>
        <v>1.452109016082568E-2</v>
      </c>
      <c r="I14" s="31">
        <v>61655.746999999996</v>
      </c>
      <c r="J14" s="141">
        <v>63408.728000000003</v>
      </c>
      <c r="K14" s="227">
        <f t="shared" si="8"/>
        <v>0.29089067508314309</v>
      </c>
      <c r="L14" s="228">
        <f t="shared" si="9"/>
        <v>0.29912177669653378</v>
      </c>
      <c r="M14" s="52">
        <f t="shared" si="14"/>
        <v>2.8431753490879078E-2</v>
      </c>
      <c r="O14" s="27">
        <f t="shared" si="10"/>
        <v>5.2365499881265043</v>
      </c>
      <c r="P14" s="143">
        <f t="shared" si="11"/>
        <v>5.3083512395763632</v>
      </c>
      <c r="Q14" s="52">
        <f t="shared" si="12"/>
        <v>1.3711556580699707E-2</v>
      </c>
      <c r="S14" s="119"/>
    </row>
    <row r="15" spans="1:20" ht="20.100000000000001" customHeight="1" x14ac:dyDescent="0.25">
      <c r="A15" s="8"/>
      <c r="B15" s="3" t="s">
        <v>8</v>
      </c>
      <c r="C15" s="31">
        <v>4839.2000000000007</v>
      </c>
      <c r="D15" s="141">
        <v>5894.0300000000025</v>
      </c>
      <c r="E15" s="214">
        <f t="shared" si="6"/>
        <v>6.3764447027829302E-3</v>
      </c>
      <c r="F15" s="215">
        <f t="shared" si="7"/>
        <v>7.9361581738559474E-3</v>
      </c>
      <c r="G15" s="52">
        <f t="shared" si="13"/>
        <v>0.21797611175400924</v>
      </c>
      <c r="I15" s="31">
        <v>3760.2199999999989</v>
      </c>
      <c r="J15" s="141">
        <v>3694.8939999999998</v>
      </c>
      <c r="K15" s="227">
        <f t="shared" si="8"/>
        <v>1.7740648479388891E-2</v>
      </c>
      <c r="L15" s="228">
        <f t="shared" si="9"/>
        <v>1.7430143969854785E-2</v>
      </c>
      <c r="M15" s="52">
        <f t="shared" si="14"/>
        <v>-1.7372919669593569E-2</v>
      </c>
      <c r="O15" s="27">
        <f t="shared" si="10"/>
        <v>7.7703339394941278</v>
      </c>
      <c r="P15" s="143">
        <f t="shared" si="11"/>
        <v>6.2688754553336148</v>
      </c>
      <c r="Q15" s="52">
        <f t="shared" si="12"/>
        <v>-0.19322959551700586</v>
      </c>
    </row>
    <row r="16" spans="1:20" ht="20.100000000000001" customHeight="1" x14ac:dyDescent="0.25">
      <c r="A16" s="32"/>
      <c r="B16" s="33" t="s">
        <v>9</v>
      </c>
      <c r="C16" s="211">
        <v>3647.2700000000013</v>
      </c>
      <c r="D16" s="212">
        <v>3342.8300000000004</v>
      </c>
      <c r="E16" s="218">
        <f t="shared" si="6"/>
        <v>4.8058802015041955E-3</v>
      </c>
      <c r="F16" s="219">
        <f t="shared" si="7"/>
        <v>4.5010336948252501E-3</v>
      </c>
      <c r="G16" s="52">
        <f t="shared" si="13"/>
        <v>-8.3470650651035122E-2</v>
      </c>
      <c r="I16" s="211">
        <v>870.8660000000001</v>
      </c>
      <c r="J16" s="212">
        <v>919.93899999999974</v>
      </c>
      <c r="K16" s="231">
        <f t="shared" si="8"/>
        <v>4.1087296963080592E-3</v>
      </c>
      <c r="L16" s="232">
        <f t="shared" si="9"/>
        <v>4.3396831447625392E-3</v>
      </c>
      <c r="M16" s="52">
        <f t="shared" si="14"/>
        <v>5.6349656548768272E-2</v>
      </c>
      <c r="O16" s="27">
        <f t="shared" si="10"/>
        <v>2.3877201303989004</v>
      </c>
      <c r="P16" s="143">
        <f t="shared" si="11"/>
        <v>2.7519766186135683</v>
      </c>
      <c r="Q16" s="52">
        <f t="shared" si="12"/>
        <v>0.15255409693003427</v>
      </c>
    </row>
    <row r="17" spans="1:17" ht="20.100000000000001" customHeight="1" x14ac:dyDescent="0.25">
      <c r="A17" s="8" t="s">
        <v>131</v>
      </c>
      <c r="B17" s="3"/>
      <c r="C17" s="19">
        <v>504.74</v>
      </c>
      <c r="D17" s="140">
        <v>952.19999999999993</v>
      </c>
      <c r="E17" s="214">
        <f t="shared" si="6"/>
        <v>6.6507825658841451E-4</v>
      </c>
      <c r="F17" s="215">
        <f t="shared" si="7"/>
        <v>1.2821125466184646E-3</v>
      </c>
      <c r="G17" s="54">
        <f t="shared" si="13"/>
        <v>0.88651582993224221</v>
      </c>
      <c r="I17" s="31">
        <v>468.33299999999991</v>
      </c>
      <c r="J17" s="141">
        <v>478.69399999999996</v>
      </c>
      <c r="K17" s="227">
        <f t="shared" si="8"/>
        <v>2.2095864402342518E-3</v>
      </c>
      <c r="L17" s="228">
        <f t="shared" si="9"/>
        <v>2.258171773670819E-3</v>
      </c>
      <c r="M17" s="54">
        <f t="shared" si="14"/>
        <v>2.2123147418610368E-2</v>
      </c>
      <c r="O17" s="238">
        <f t="shared" si="10"/>
        <v>9.2786979434956596</v>
      </c>
      <c r="P17" s="239">
        <f t="shared" si="11"/>
        <v>5.0272421760134423</v>
      </c>
      <c r="Q17" s="54">
        <f t="shared" si="12"/>
        <v>-0.45819529780711049</v>
      </c>
    </row>
    <row r="18" spans="1:17" ht="20.100000000000001" customHeight="1" x14ac:dyDescent="0.25">
      <c r="A18" s="8" t="s">
        <v>10</v>
      </c>
      <c r="C18" s="19">
        <v>5047.8900000000021</v>
      </c>
      <c r="D18" s="140">
        <v>3550.8100000000013</v>
      </c>
      <c r="E18" s="214">
        <f t="shared" si="6"/>
        <v>6.6514282217579211E-3</v>
      </c>
      <c r="F18" s="215">
        <f t="shared" si="7"/>
        <v>4.7810733581792816E-3</v>
      </c>
      <c r="G18" s="52">
        <f t="shared" si="13"/>
        <v>-0.29657540081103195</v>
      </c>
      <c r="I18" s="19">
        <v>2627.4219999999996</v>
      </c>
      <c r="J18" s="140">
        <v>1829.985999999999</v>
      </c>
      <c r="K18" s="227">
        <f t="shared" si="8"/>
        <v>1.2396128447009196E-2</v>
      </c>
      <c r="L18" s="228">
        <f t="shared" si="9"/>
        <v>8.6327021675909141E-3</v>
      </c>
      <c r="M18" s="52">
        <f t="shared" si="14"/>
        <v>-0.30350510881008103</v>
      </c>
      <c r="O18" s="27">
        <f t="shared" si="10"/>
        <v>5.2049906000328816</v>
      </c>
      <c r="P18" s="143">
        <f t="shared" si="11"/>
        <v>5.1537142229519421</v>
      </c>
      <c r="Q18" s="52">
        <f t="shared" si="12"/>
        <v>-9.8513870669844315E-3</v>
      </c>
    </row>
    <row r="19" spans="1:17" ht="20.100000000000001" customHeight="1" thickBot="1" x14ac:dyDescent="0.3">
      <c r="A19" s="8" t="s">
        <v>11</v>
      </c>
      <c r="B19" s="10"/>
      <c r="C19" s="21">
        <v>6514.9399999999987</v>
      </c>
      <c r="D19" s="142">
        <v>5206.6200000000017</v>
      </c>
      <c r="E19" s="220">
        <f t="shared" si="6"/>
        <v>8.5845087311846192E-3</v>
      </c>
      <c r="F19" s="221">
        <f t="shared" si="7"/>
        <v>7.010578478759329E-3</v>
      </c>
      <c r="G19" s="55">
        <f t="shared" si="13"/>
        <v>-0.20081842657031335</v>
      </c>
      <c r="I19" s="21">
        <v>1500.3829999999996</v>
      </c>
      <c r="J19" s="142">
        <v>1234.8049999999998</v>
      </c>
      <c r="K19" s="233">
        <f t="shared" si="8"/>
        <v>7.0787792702158231E-3</v>
      </c>
      <c r="L19" s="234">
        <f t="shared" si="9"/>
        <v>5.825019317116144E-3</v>
      </c>
      <c r="M19" s="55">
        <f t="shared" si="14"/>
        <v>-0.17700680426264481</v>
      </c>
      <c r="O19" s="240">
        <f t="shared" si="10"/>
        <v>2.3029882086404476</v>
      </c>
      <c r="P19" s="241">
        <f t="shared" si="11"/>
        <v>2.3716057634319374</v>
      </c>
      <c r="Q19" s="55">
        <f t="shared" si="12"/>
        <v>2.9795009168543534E-2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758918.20999999961</v>
      </c>
      <c r="D20" s="145">
        <f>D8+D9+D10+D13+D17+D18+D19</f>
        <v>742680.50999999989</v>
      </c>
      <c r="E20" s="222">
        <f>E8+E9+E10+E13+E17+E18+E19</f>
        <v>1</v>
      </c>
      <c r="F20" s="223">
        <f>F8+F9+F10+F13+F17+F18+F19</f>
        <v>0.99999999999999989</v>
      </c>
      <c r="G20" s="55">
        <f>(D20-C20)/C20</f>
        <v>-2.1395849758302318E-2</v>
      </c>
      <c r="H20" s="1"/>
      <c r="I20" s="213">
        <f>I8+I9+I10+I13+I17+I18+I19</f>
        <v>211955.04799999998</v>
      </c>
      <c r="J20" s="226">
        <f>J8+J9+J10+J13+J17+J18+J19</f>
        <v>211982.98800000001</v>
      </c>
      <c r="K20" s="235">
        <f>K8+K9+K10+K13+K17+K18+K19</f>
        <v>1</v>
      </c>
      <c r="L20" s="236">
        <f>L8+L9+L10+L13+L17+L18+L19</f>
        <v>0.99999999999999989</v>
      </c>
      <c r="M20" s="55">
        <f>(J20-I20)/I20</f>
        <v>1.3182040373028263E-4</v>
      </c>
      <c r="N20" s="1"/>
      <c r="O20" s="24">
        <f t="shared" si="10"/>
        <v>2.792857586063195</v>
      </c>
      <c r="P20" s="242">
        <f t="shared" si="11"/>
        <v>2.8542958263439555</v>
      </c>
      <c r="Q20" s="55">
        <f t="shared" si="12"/>
        <v>2.1998343412620511E-2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38" t="s">
        <v>2</v>
      </c>
      <c r="B24" s="326"/>
      <c r="C24" s="353" t="s">
        <v>1</v>
      </c>
      <c r="D24" s="354"/>
      <c r="E24" s="351" t="s">
        <v>105</v>
      </c>
      <c r="F24" s="351"/>
      <c r="G24" s="130" t="s">
        <v>0</v>
      </c>
      <c r="I24" s="355">
        <v>1000</v>
      </c>
      <c r="J24" s="354"/>
      <c r="K24" s="351" t="s">
        <v>105</v>
      </c>
      <c r="L24" s="351"/>
      <c r="M24" s="130" t="s">
        <v>0</v>
      </c>
      <c r="O24" s="361" t="s">
        <v>22</v>
      </c>
      <c r="P24" s="351"/>
      <c r="Q24" s="130" t="s">
        <v>0</v>
      </c>
    </row>
    <row r="25" spans="1:17" ht="15" customHeight="1" x14ac:dyDescent="0.25">
      <c r="A25" s="352"/>
      <c r="B25" s="327"/>
      <c r="C25" s="356" t="str">
        <f>C5</f>
        <v>jan-mar</v>
      </c>
      <c r="D25" s="357"/>
      <c r="E25" s="358" t="str">
        <f>C5</f>
        <v>jan-mar</v>
      </c>
      <c r="F25" s="358"/>
      <c r="G25" s="131" t="str">
        <f>G5</f>
        <v>2024 /2023</v>
      </c>
      <c r="I25" s="359" t="str">
        <f>C5</f>
        <v>jan-mar</v>
      </c>
      <c r="J25" s="357"/>
      <c r="K25" s="347" t="str">
        <f>C5</f>
        <v>jan-mar</v>
      </c>
      <c r="L25" s="348"/>
      <c r="M25" s="131" t="str">
        <f>G5</f>
        <v>2024 /2023</v>
      </c>
      <c r="O25" s="359" t="str">
        <f>C5</f>
        <v>jan-mar</v>
      </c>
      <c r="P25" s="357"/>
      <c r="Q25" s="131" t="str">
        <f>G5</f>
        <v>2024 /2023</v>
      </c>
    </row>
    <row r="26" spans="1:17" ht="19.5" customHeight="1" x14ac:dyDescent="0.25">
      <c r="A26" s="352"/>
      <c r="B26" s="327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145290.81</v>
      </c>
      <c r="D27" s="210">
        <f>D28+D29</f>
        <v>144340.68000000005</v>
      </c>
      <c r="E27" s="216">
        <f>C27/$C$40</f>
        <v>0.42091706566266734</v>
      </c>
      <c r="F27" s="217">
        <f>D27/$D$40</f>
        <v>0.43194150808162829</v>
      </c>
      <c r="G27" s="53">
        <f>(D27-C27)/C27</f>
        <v>-6.5395051483293845E-3</v>
      </c>
      <c r="I27" s="78">
        <f>I28+I29</f>
        <v>38016.655999999988</v>
      </c>
      <c r="J27" s="210">
        <f>J28+J29</f>
        <v>36604.340000000004</v>
      </c>
      <c r="K27" s="216">
        <f>I27/$I$40</f>
        <v>0.39874517428175749</v>
      </c>
      <c r="L27" s="217">
        <f>J27/$J$40</f>
        <v>0.38042827569773074</v>
      </c>
      <c r="M27" s="53">
        <f>(J27-I27)/I27</f>
        <v>-3.7149927126677966E-2</v>
      </c>
      <c r="O27" s="63">
        <f t="shared" ref="O27" si="15">(I27/C27)*10</f>
        <v>2.6165905469175916</v>
      </c>
      <c r="P27" s="237">
        <f t="shared" ref="P27" si="16">(J27/D27)*10</f>
        <v>2.5359683770368817</v>
      </c>
      <c r="Q27" s="53">
        <f>(P27-O27)/O27</f>
        <v>-3.0811916666015945E-2</v>
      </c>
    </row>
    <row r="28" spans="1:17" ht="20.100000000000001" customHeight="1" x14ac:dyDescent="0.25">
      <c r="A28" s="8" t="s">
        <v>4</v>
      </c>
      <c r="C28" s="19">
        <v>70878.680000000008</v>
      </c>
      <c r="D28" s="140">
        <v>73376.160000000047</v>
      </c>
      <c r="E28" s="214">
        <f>C28/$C$40</f>
        <v>0.20534021390370932</v>
      </c>
      <c r="F28" s="215">
        <f>D28/$D$40</f>
        <v>0.21957918729244494</v>
      </c>
      <c r="G28" s="52">
        <f>(D28-C28)/C28</f>
        <v>3.5235983514366229E-2</v>
      </c>
      <c r="I28" s="19">
        <v>19815.789999999997</v>
      </c>
      <c r="J28" s="140">
        <v>20003.824999999997</v>
      </c>
      <c r="K28" s="214">
        <f>I28/$I$40</f>
        <v>0.20784181115458206</v>
      </c>
      <c r="L28" s="215">
        <f>J28/$J$40</f>
        <v>0.20789940898016893</v>
      </c>
      <c r="M28" s="52">
        <f>(J28-I28)/I28</f>
        <v>9.4891498143652043E-3</v>
      </c>
      <c r="O28" s="27">
        <f t="shared" ref="O28:O40" si="17">(I28/C28)*10</f>
        <v>2.7957334984229383</v>
      </c>
      <c r="P28" s="143">
        <f t="shared" ref="P28:P40" si="18">(J28/D28)*10</f>
        <v>2.7262022160876209</v>
      </c>
      <c r="Q28" s="52">
        <f>(P28-O28)/O28</f>
        <v>-2.4870497268262397E-2</v>
      </c>
    </row>
    <row r="29" spans="1:17" ht="20.100000000000001" customHeight="1" x14ac:dyDescent="0.25">
      <c r="A29" s="8" t="s">
        <v>5</v>
      </c>
      <c r="C29" s="19">
        <v>74412.129999999976</v>
      </c>
      <c r="D29" s="140">
        <v>70964.520000000019</v>
      </c>
      <c r="E29" s="214">
        <f>C29/$C$40</f>
        <v>0.21557685175895797</v>
      </c>
      <c r="F29" s="215">
        <f>D29/$D$40</f>
        <v>0.21236232078918341</v>
      </c>
      <c r="G29" s="52">
        <f t="shared" ref="G29:G40" si="19">(D29-C29)/C29</f>
        <v>-4.6331290342044473E-2</v>
      </c>
      <c r="I29" s="19">
        <v>18200.865999999995</v>
      </c>
      <c r="J29" s="140">
        <v>16600.515000000007</v>
      </c>
      <c r="K29" s="214">
        <f t="shared" ref="K29:K39" si="20">I29/$I$40</f>
        <v>0.19090336312717548</v>
      </c>
      <c r="L29" s="215">
        <f t="shared" ref="L29:L39" si="21">J29/$J$40</f>
        <v>0.17252886671756182</v>
      </c>
      <c r="M29" s="52">
        <f t="shared" ref="M29:M40" si="22">(J29-I29)/I29</f>
        <v>-8.7927189838109265E-2</v>
      </c>
      <c r="O29" s="27">
        <f t="shared" si="17"/>
        <v>2.4459541744067801</v>
      </c>
      <c r="P29" s="143">
        <f t="shared" si="18"/>
        <v>2.339269680116205</v>
      </c>
      <c r="Q29" s="52">
        <f t="shared" ref="Q29:Q38" si="23">(P29-O29)/O29</f>
        <v>-4.3616718337108437E-2</v>
      </c>
    </row>
    <row r="30" spans="1:17" ht="20.100000000000001" customHeight="1" x14ac:dyDescent="0.25">
      <c r="A30" s="23" t="s">
        <v>38</v>
      </c>
      <c r="B30" s="15"/>
      <c r="C30" s="78">
        <f>C31+C32</f>
        <v>96133.829999999973</v>
      </c>
      <c r="D30" s="210">
        <f>D31+D32</f>
        <v>84256.53</v>
      </c>
      <c r="E30" s="216">
        <f>C30/$C$40</f>
        <v>0.27850605027608893</v>
      </c>
      <c r="F30" s="217">
        <f>D30/$D$40</f>
        <v>0.252138847024449</v>
      </c>
      <c r="G30" s="53">
        <f>(D30-C30)/C30</f>
        <v>-0.12354963908126804</v>
      </c>
      <c r="I30" s="78">
        <f>I31+I32</f>
        <v>12593.007000000011</v>
      </c>
      <c r="J30" s="210">
        <f>J31+J32</f>
        <v>12882.670000000006</v>
      </c>
      <c r="K30" s="216">
        <f t="shared" si="20"/>
        <v>0.13208423094725633</v>
      </c>
      <c r="L30" s="217">
        <f t="shared" si="21"/>
        <v>0.13388936761277179</v>
      </c>
      <c r="M30" s="53">
        <f t="shared" si="22"/>
        <v>2.300189303476086E-2</v>
      </c>
      <c r="O30" s="63">
        <f t="shared" si="17"/>
        <v>1.3099454167175086</v>
      </c>
      <c r="P30" s="237">
        <f t="shared" si="18"/>
        <v>1.5289817893046398</v>
      </c>
      <c r="Q30" s="53">
        <f t="shared" si="23"/>
        <v>0.16721030494232159</v>
      </c>
    </row>
    <row r="31" spans="1:17" ht="20.100000000000001" customHeight="1" x14ac:dyDescent="0.25">
      <c r="A31" s="8"/>
      <c r="B31" t="s">
        <v>6</v>
      </c>
      <c r="C31" s="31">
        <v>92058.689999999973</v>
      </c>
      <c r="D31" s="141">
        <v>81102.45</v>
      </c>
      <c r="E31" s="214">
        <f t="shared" ref="E31:E38" si="24">C31/$C$40</f>
        <v>0.26670010073967598</v>
      </c>
      <c r="F31" s="215">
        <f t="shared" ref="F31:F38" si="25">D31/$D$40</f>
        <v>0.24270021841462047</v>
      </c>
      <c r="G31" s="52">
        <f>(D31-C31)/C31</f>
        <v>-0.11901364227537867</v>
      </c>
      <c r="I31" s="31">
        <v>11778.955000000011</v>
      </c>
      <c r="J31" s="141">
        <v>12218.783000000005</v>
      </c>
      <c r="K31" s="214">
        <f>I31/$I$40</f>
        <v>0.12354588642230881</v>
      </c>
      <c r="L31" s="215">
        <f>J31/$J$40</f>
        <v>0.1269896014465702</v>
      </c>
      <c r="M31" s="52">
        <f>(J31-I31)/I31</f>
        <v>3.7340154538326502E-2</v>
      </c>
      <c r="O31" s="27">
        <f t="shared" si="17"/>
        <v>1.2795049549369011</v>
      </c>
      <c r="P31" s="143">
        <f t="shared" si="18"/>
        <v>1.5065861758800141</v>
      </c>
      <c r="Q31" s="52">
        <f t="shared" si="23"/>
        <v>0.17747584334623506</v>
      </c>
    </row>
    <row r="32" spans="1:17" ht="20.100000000000001" customHeight="1" x14ac:dyDescent="0.25">
      <c r="A32" s="8"/>
      <c r="B32" t="s">
        <v>39</v>
      </c>
      <c r="C32" s="31">
        <v>4075.1399999999994</v>
      </c>
      <c r="D32" s="141">
        <v>3154.079999999999</v>
      </c>
      <c r="E32" s="218">
        <f t="shared" si="24"/>
        <v>1.180594953641295E-2</v>
      </c>
      <c r="F32" s="219">
        <f t="shared" si="25"/>
        <v>9.4386286098285064E-3</v>
      </c>
      <c r="G32" s="52">
        <f>(D32-C32)/C32</f>
        <v>-0.22601922878723199</v>
      </c>
      <c r="I32" s="31">
        <v>814.05199999999945</v>
      </c>
      <c r="J32" s="141">
        <v>663.88699999999994</v>
      </c>
      <c r="K32" s="218">
        <f>I32/$I$40</f>
        <v>8.5383445249475158E-3</v>
      </c>
      <c r="L32" s="219">
        <f>J32/$J$40</f>
        <v>6.8997661662015854E-3</v>
      </c>
      <c r="M32" s="52">
        <f>(J32-I32)/I32</f>
        <v>-0.1844661029025168</v>
      </c>
      <c r="O32" s="27">
        <f t="shared" si="17"/>
        <v>1.9976049902580022</v>
      </c>
      <c r="P32" s="143">
        <f t="shared" si="18"/>
        <v>2.104851493938011</v>
      </c>
      <c r="Q32" s="52">
        <f t="shared" si="23"/>
        <v>5.3687542934180023E-2</v>
      </c>
    </row>
    <row r="33" spans="1:17" ht="20.100000000000001" customHeight="1" x14ac:dyDescent="0.25">
      <c r="A33" s="23" t="s">
        <v>130</v>
      </c>
      <c r="B33" s="15"/>
      <c r="C33" s="78">
        <f>SUM(C34:C36)</f>
        <v>98741.149999999951</v>
      </c>
      <c r="D33" s="210">
        <f>SUM(D34:D36)</f>
        <v>101176.09999999999</v>
      </c>
      <c r="E33" s="216">
        <f t="shared" si="24"/>
        <v>0.28605962839740012</v>
      </c>
      <c r="F33" s="217">
        <f t="shared" si="25"/>
        <v>0.30277089740617558</v>
      </c>
      <c r="G33" s="53">
        <f t="shared" si="19"/>
        <v>2.4659931548296144E-2</v>
      </c>
      <c r="I33" s="78">
        <f>SUM(I34:I36)</f>
        <v>43008.611000000012</v>
      </c>
      <c r="J33" s="210">
        <f>SUM(J34:J36)</f>
        <v>45493.069000000018</v>
      </c>
      <c r="K33" s="216">
        <f t="shared" si="20"/>
        <v>0.45110427621017801</v>
      </c>
      <c r="L33" s="217">
        <f t="shared" si="21"/>
        <v>0.47280868322903497</v>
      </c>
      <c r="M33" s="53">
        <f t="shared" si="22"/>
        <v>5.7766524940784658E-2</v>
      </c>
      <c r="O33" s="63">
        <f t="shared" si="17"/>
        <v>4.3556927380327277</v>
      </c>
      <c r="P33" s="237">
        <f t="shared" si="18"/>
        <v>4.4964244520197969</v>
      </c>
      <c r="Q33" s="53">
        <f t="shared" si="23"/>
        <v>3.2309835071293716E-2</v>
      </c>
    </row>
    <row r="34" spans="1:17" ht="20.100000000000001" customHeight="1" x14ac:dyDescent="0.25">
      <c r="A34" s="8"/>
      <c r="B34" s="3" t="s">
        <v>7</v>
      </c>
      <c r="C34" s="31">
        <v>92665.899999999936</v>
      </c>
      <c r="D34" s="141">
        <v>95443.969999999987</v>
      </c>
      <c r="E34" s="214">
        <f t="shared" si="24"/>
        <v>0.26845922818511464</v>
      </c>
      <c r="F34" s="215">
        <f t="shared" si="25"/>
        <v>0.28561741803556467</v>
      </c>
      <c r="G34" s="52">
        <f t="shared" si="19"/>
        <v>2.9979420693049468E-2</v>
      </c>
      <c r="I34" s="31">
        <v>41045.619000000013</v>
      </c>
      <c r="J34" s="141">
        <v>43461.013000000014</v>
      </c>
      <c r="K34" s="214">
        <f t="shared" si="20"/>
        <v>0.43051504850025807</v>
      </c>
      <c r="L34" s="215">
        <f t="shared" si="21"/>
        <v>0.4516895601905857</v>
      </c>
      <c r="M34" s="52">
        <f t="shared" si="22"/>
        <v>5.8846572639092112E-2</v>
      </c>
      <c r="O34" s="27">
        <f t="shared" si="17"/>
        <v>4.4294199916042514</v>
      </c>
      <c r="P34" s="143">
        <f t="shared" si="18"/>
        <v>4.5535629961746169</v>
      </c>
      <c r="Q34" s="52">
        <f t="shared" si="23"/>
        <v>2.8026921088014349E-2</v>
      </c>
    </row>
    <row r="35" spans="1:17" ht="20.100000000000001" customHeight="1" x14ac:dyDescent="0.25">
      <c r="A35" s="8"/>
      <c r="B35" s="3" t="s">
        <v>8</v>
      </c>
      <c r="C35" s="31">
        <v>2835.0400000000009</v>
      </c>
      <c r="D35" s="141">
        <v>2984.6600000000003</v>
      </c>
      <c r="E35" s="214">
        <f t="shared" si="24"/>
        <v>8.2132979906732496E-3</v>
      </c>
      <c r="F35" s="215">
        <f t="shared" si="25"/>
        <v>8.9316368851172969E-3</v>
      </c>
      <c r="G35" s="52">
        <f t="shared" si="19"/>
        <v>5.2775269484733683E-2</v>
      </c>
      <c r="I35" s="31">
        <v>1375.5279999999998</v>
      </c>
      <c r="J35" s="141">
        <v>1491.5400000000004</v>
      </c>
      <c r="K35" s="214">
        <f t="shared" si="20"/>
        <v>1.4427495992531205E-2</v>
      </c>
      <c r="L35" s="215">
        <f t="shared" si="21"/>
        <v>1.5501549552162215E-2</v>
      </c>
      <c r="M35" s="52">
        <f t="shared" si="22"/>
        <v>8.4339977085163401E-2</v>
      </c>
      <c r="O35" s="27">
        <f t="shared" si="17"/>
        <v>4.8518821603927966</v>
      </c>
      <c r="P35" s="143">
        <f t="shared" si="18"/>
        <v>4.9973531323500842</v>
      </c>
      <c r="Q35" s="52">
        <f t="shared" si="23"/>
        <v>2.9982379445404866E-2</v>
      </c>
    </row>
    <row r="36" spans="1:17" ht="20.100000000000001" customHeight="1" x14ac:dyDescent="0.25">
      <c r="A36" s="32"/>
      <c r="B36" s="33" t="s">
        <v>9</v>
      </c>
      <c r="C36" s="211">
        <v>3240.2100000000009</v>
      </c>
      <c r="D36" s="212">
        <v>2747.4699999999984</v>
      </c>
      <c r="E36" s="218">
        <f t="shared" si="24"/>
        <v>9.3871022216121709E-3</v>
      </c>
      <c r="F36" s="219">
        <f t="shared" si="25"/>
        <v>8.2218424854935569E-3</v>
      </c>
      <c r="G36" s="52">
        <f t="shared" si="19"/>
        <v>-0.15207039049938195</v>
      </c>
      <c r="I36" s="211">
        <v>587.46400000000017</v>
      </c>
      <c r="J36" s="212">
        <v>540.51599999999996</v>
      </c>
      <c r="K36" s="218">
        <f t="shared" si="20"/>
        <v>6.1617317173887813E-3</v>
      </c>
      <c r="L36" s="219">
        <f t="shared" si="21"/>
        <v>5.6175734862869975E-3</v>
      </c>
      <c r="M36" s="52">
        <f t="shared" si="22"/>
        <v>-7.9916386365803171E-2</v>
      </c>
      <c r="O36" s="27">
        <f t="shared" si="17"/>
        <v>1.813042981782045</v>
      </c>
      <c r="P36" s="143">
        <f t="shared" si="18"/>
        <v>1.967322664123722</v>
      </c>
      <c r="Q36" s="52">
        <f t="shared" si="23"/>
        <v>8.5094332507238774E-2</v>
      </c>
    </row>
    <row r="37" spans="1:17" ht="20.100000000000001" customHeight="1" x14ac:dyDescent="0.25">
      <c r="A37" s="8" t="s">
        <v>131</v>
      </c>
      <c r="B37" s="3"/>
      <c r="C37" s="19">
        <v>255.64</v>
      </c>
      <c r="D37" s="140">
        <v>733.46</v>
      </c>
      <c r="E37" s="214">
        <f t="shared" si="24"/>
        <v>7.4060595206265471E-4</v>
      </c>
      <c r="F37" s="215">
        <f t="shared" si="25"/>
        <v>2.1948893306970082E-3</v>
      </c>
      <c r="G37" s="54">
        <f>(D37-C37)/C37</f>
        <v>1.8691128148959477</v>
      </c>
      <c r="I37" s="19">
        <v>61.262</v>
      </c>
      <c r="J37" s="140">
        <v>174.93200000000002</v>
      </c>
      <c r="K37" s="214">
        <f>I37/$I$40</f>
        <v>6.4255853715405778E-4</v>
      </c>
      <c r="L37" s="215">
        <f>J37/$J$40</f>
        <v>1.8180652656038993E-3</v>
      </c>
      <c r="M37" s="54">
        <f>(J37-I37)/I37</f>
        <v>1.8554732134112504</v>
      </c>
      <c r="O37" s="238">
        <f t="shared" si="17"/>
        <v>2.3964168361758724</v>
      </c>
      <c r="P37" s="239">
        <f t="shared" si="18"/>
        <v>2.3850244048755216</v>
      </c>
      <c r="Q37" s="54">
        <f t="shared" si="23"/>
        <v>-4.7539439417937507E-3</v>
      </c>
    </row>
    <row r="38" spans="1:17" ht="20.100000000000001" customHeight="1" x14ac:dyDescent="0.25">
      <c r="A38" s="8" t="s">
        <v>10</v>
      </c>
      <c r="C38" s="19">
        <v>2035.0999999999995</v>
      </c>
      <c r="D38" s="140">
        <v>1079.1599999999999</v>
      </c>
      <c r="E38" s="214">
        <f t="shared" si="24"/>
        <v>5.8958190151881876E-3</v>
      </c>
      <c r="F38" s="215">
        <f t="shared" si="25"/>
        <v>3.2294014262740744E-3</v>
      </c>
      <c r="G38" s="52">
        <f t="shared" si="19"/>
        <v>-0.46972630337575544</v>
      </c>
      <c r="I38" s="19">
        <v>976.59899999999993</v>
      </c>
      <c r="J38" s="140">
        <v>437.91899999999993</v>
      </c>
      <c r="K38" s="214">
        <f t="shared" si="20"/>
        <v>1.0243250707226596E-2</v>
      </c>
      <c r="L38" s="215">
        <f t="shared" si="21"/>
        <v>4.5512846308736754E-3</v>
      </c>
      <c r="M38" s="52">
        <f t="shared" si="22"/>
        <v>-0.55158770385798073</v>
      </c>
      <c r="O38" s="27">
        <f t="shared" si="17"/>
        <v>4.7987764729005953</v>
      </c>
      <c r="P38" s="143">
        <f t="shared" si="18"/>
        <v>4.0579617480262424</v>
      </c>
      <c r="Q38" s="52">
        <f t="shared" si="23"/>
        <v>-0.15437575162290718</v>
      </c>
    </row>
    <row r="39" spans="1:17" ht="20.100000000000001" customHeight="1" thickBot="1" x14ac:dyDescent="0.3">
      <c r="A39" s="8" t="s">
        <v>11</v>
      </c>
      <c r="B39" s="10"/>
      <c r="C39" s="21">
        <v>2720.2799999999979</v>
      </c>
      <c r="D39" s="142">
        <v>2581.2599999999989</v>
      </c>
      <c r="E39" s="220">
        <f>C39/$C$40</f>
        <v>7.880830696592853E-3</v>
      </c>
      <c r="F39" s="221">
        <f>D39/$D$40</f>
        <v>7.7244567307759877E-3</v>
      </c>
      <c r="G39" s="55">
        <f t="shared" si="19"/>
        <v>-5.1105033305394731E-2</v>
      </c>
      <c r="I39" s="21">
        <v>684.59500000000025</v>
      </c>
      <c r="J39" s="142">
        <v>625.83800000000008</v>
      </c>
      <c r="K39" s="220">
        <f t="shared" si="20"/>
        <v>7.1805093164275142E-3</v>
      </c>
      <c r="L39" s="221">
        <f t="shared" si="21"/>
        <v>6.504323563984938E-3</v>
      </c>
      <c r="M39" s="55">
        <f t="shared" si="22"/>
        <v>-8.5827386995230986E-2</v>
      </c>
      <c r="O39" s="240">
        <f t="shared" si="17"/>
        <v>2.5166343170555998</v>
      </c>
      <c r="P39" s="241">
        <f t="shared" si="18"/>
        <v>2.4245446022485155</v>
      </c>
      <c r="Q39" s="55">
        <f>(P39-O39)/O39</f>
        <v>-3.6592410022774774E-2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345176.80999999988</v>
      </c>
      <c r="D40" s="226">
        <f>D28+D29+D30+D33+D37+D38+D39</f>
        <v>334167.19000000006</v>
      </c>
      <c r="E40" s="222">
        <f>C40/$C$40</f>
        <v>1</v>
      </c>
      <c r="F40" s="223">
        <f>D40/$D$40</f>
        <v>1</v>
      </c>
      <c r="G40" s="55">
        <f t="shared" si="19"/>
        <v>-3.1895595767281772E-2</v>
      </c>
      <c r="H40" s="1"/>
      <c r="I40" s="213">
        <f>I28+I29+I30+I33+I37+I38+I39</f>
        <v>95340.73000000001</v>
      </c>
      <c r="J40" s="226">
        <f>J28+J29+J30+J33+J37+J38+J39</f>
        <v>96218.768000000025</v>
      </c>
      <c r="K40" s="222">
        <f>K28+K29+K30+K33+K37+K38+K39</f>
        <v>1</v>
      </c>
      <c r="L40" s="223">
        <f>L28+L29+L30+L33+L37+L38+L39</f>
        <v>1.0000000000000002</v>
      </c>
      <c r="M40" s="55">
        <f t="shared" si="22"/>
        <v>9.2094742719089195E-3</v>
      </c>
      <c r="N40" s="1"/>
      <c r="O40" s="24">
        <f t="shared" si="17"/>
        <v>2.7620838723203929</v>
      </c>
      <c r="P40" s="242">
        <f t="shared" si="18"/>
        <v>2.8793601191068463</v>
      </c>
      <c r="Q40" s="55">
        <f>(P40-O40)/O40</f>
        <v>4.2459335852075737E-2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38" t="s">
        <v>15</v>
      </c>
      <c r="B44" s="326"/>
      <c r="C44" s="353" t="s">
        <v>1</v>
      </c>
      <c r="D44" s="354"/>
      <c r="E44" s="351" t="s">
        <v>105</v>
      </c>
      <c r="F44" s="351"/>
      <c r="G44" s="130" t="s">
        <v>0</v>
      </c>
      <c r="I44" s="355">
        <v>1000</v>
      </c>
      <c r="J44" s="354"/>
      <c r="K44" s="351" t="s">
        <v>105</v>
      </c>
      <c r="L44" s="351"/>
      <c r="M44" s="130" t="s">
        <v>0</v>
      </c>
      <c r="O44" s="361" t="s">
        <v>22</v>
      </c>
      <c r="P44" s="351"/>
      <c r="Q44" s="130" t="s">
        <v>0</v>
      </c>
    </row>
    <row r="45" spans="1:17" ht="15" customHeight="1" x14ac:dyDescent="0.25">
      <c r="A45" s="352"/>
      <c r="B45" s="327"/>
      <c r="C45" s="356" t="str">
        <f>C5</f>
        <v>jan-mar</v>
      </c>
      <c r="D45" s="357"/>
      <c r="E45" s="358" t="str">
        <f>C25</f>
        <v>jan-mar</v>
      </c>
      <c r="F45" s="358"/>
      <c r="G45" s="131" t="str">
        <f>G25</f>
        <v>2024 /2023</v>
      </c>
      <c r="I45" s="359" t="str">
        <f>C5</f>
        <v>jan-mar</v>
      </c>
      <c r="J45" s="357"/>
      <c r="K45" s="347" t="str">
        <f>C25</f>
        <v>jan-mar</v>
      </c>
      <c r="L45" s="348"/>
      <c r="M45" s="131" t="str">
        <f>G45</f>
        <v>2024 /2023</v>
      </c>
      <c r="O45" s="359" t="str">
        <f>C5</f>
        <v>jan-mar</v>
      </c>
      <c r="P45" s="357"/>
      <c r="Q45" s="131" t="str">
        <f>Q25</f>
        <v>2024 /2023</v>
      </c>
    </row>
    <row r="46" spans="1:17" ht="15.75" customHeight="1" x14ac:dyDescent="0.25">
      <c r="A46" s="352"/>
      <c r="B46" s="327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201185.55999999988</v>
      </c>
      <c r="D47" s="210">
        <f>D48+D49</f>
        <v>222808.66999999987</v>
      </c>
      <c r="E47" s="216">
        <f>C47/$C$60</f>
        <v>0.48625919475305096</v>
      </c>
      <c r="F47" s="217">
        <f>D47/$D$60</f>
        <v>0.54541347635861637</v>
      </c>
      <c r="G47" s="53">
        <f>(D47-C47)/C47</f>
        <v>0.10747843930747315</v>
      </c>
      <c r="H47"/>
      <c r="I47" s="78">
        <f>I48+I49</f>
        <v>67017.47100000002</v>
      </c>
      <c r="J47" s="210">
        <f>J48+J49</f>
        <v>70075.177999999985</v>
      </c>
      <c r="K47" s="216">
        <f>I47/$I$60</f>
        <v>0.5746933322544493</v>
      </c>
      <c r="L47" s="217">
        <f>J47/$J$60</f>
        <v>0.60532674085308902</v>
      </c>
      <c r="M47" s="53">
        <f>(J47-I47)/I47</f>
        <v>4.5625520545231626E-2</v>
      </c>
      <c r="N47"/>
      <c r="O47" s="63">
        <f t="shared" ref="O47" si="26">(I47/C47)*10</f>
        <v>3.3311272936288301</v>
      </c>
      <c r="P47" s="237">
        <f t="shared" ref="P47" si="27">(J47/D47)*10</f>
        <v>3.1450830885530632</v>
      </c>
      <c r="Q47" s="53">
        <f>(P47-O47)/O47</f>
        <v>-5.5850223866136299E-2</v>
      </c>
    </row>
    <row r="48" spans="1:17" ht="20.100000000000001" customHeight="1" x14ac:dyDescent="0.25">
      <c r="A48" s="8" t="s">
        <v>4</v>
      </c>
      <c r="C48" s="19">
        <v>95753.589999999924</v>
      </c>
      <c r="D48" s="140">
        <v>114927.81999999991</v>
      </c>
      <c r="E48" s="214">
        <f>C48/$C$60</f>
        <v>0.23143342677334189</v>
      </c>
      <c r="F48" s="215">
        <f>D48/$D$60</f>
        <v>0.28133187921510106</v>
      </c>
      <c r="G48" s="52">
        <f>(D48-C48)/C48</f>
        <v>0.20024554692936314</v>
      </c>
      <c r="I48" s="19">
        <v>38357.155000000006</v>
      </c>
      <c r="J48" s="140">
        <v>40595.09699999998</v>
      </c>
      <c r="K48" s="214">
        <f>I48/$I$60</f>
        <v>0.32892320306671091</v>
      </c>
      <c r="L48" s="215">
        <f>J48/$J$60</f>
        <v>0.35067050078167483</v>
      </c>
      <c r="M48" s="52">
        <f>(J48-I48)/I48</f>
        <v>5.8344838140367117E-2</v>
      </c>
      <c r="O48" s="27">
        <f t="shared" ref="O48:O60" si="28">(I48/C48)*10</f>
        <v>4.0058189985357249</v>
      </c>
      <c r="P48" s="143">
        <f t="shared" ref="P48:P60" si="29">(J48/D48)*10</f>
        <v>3.5322254437611371</v>
      </c>
      <c r="Q48" s="52">
        <f>(P48-O48)/O48</f>
        <v>-0.11822639888315067</v>
      </c>
    </row>
    <row r="49" spans="1:17" ht="20.100000000000001" customHeight="1" x14ac:dyDescent="0.25">
      <c r="A49" s="8" t="s">
        <v>5</v>
      </c>
      <c r="C49" s="19">
        <v>105431.96999999997</v>
      </c>
      <c r="D49" s="140">
        <v>107880.84999999998</v>
      </c>
      <c r="E49" s="214">
        <f>C49/$C$60</f>
        <v>0.25482576797970907</v>
      </c>
      <c r="F49" s="215">
        <f>D49/$D$60</f>
        <v>0.26408159714351537</v>
      </c>
      <c r="G49" s="52">
        <f>(D49-C49)/C49</f>
        <v>2.3227110334749557E-2</v>
      </c>
      <c r="I49" s="19">
        <v>28660.316000000013</v>
      </c>
      <c r="J49" s="140">
        <v>29480.081000000002</v>
      </c>
      <c r="K49" s="214">
        <f>I49/$I$60</f>
        <v>0.24577012918773841</v>
      </c>
      <c r="L49" s="215">
        <f>J49/$J$60</f>
        <v>0.25465624007141413</v>
      </c>
      <c r="M49" s="52">
        <f>(J49-I49)/I49</f>
        <v>2.8602790004129339E-2</v>
      </c>
      <c r="O49" s="27">
        <f t="shared" si="28"/>
        <v>2.7183705284080362</v>
      </c>
      <c r="P49" s="143">
        <f t="shared" si="29"/>
        <v>2.7326519025387741</v>
      </c>
      <c r="Q49" s="52">
        <f>(P49-O49)/O49</f>
        <v>5.2536525030314977E-3</v>
      </c>
    </row>
    <row r="50" spans="1:17" ht="20.100000000000001" customHeight="1" x14ac:dyDescent="0.25">
      <c r="A50" s="23" t="s">
        <v>38</v>
      </c>
      <c r="B50" s="15"/>
      <c r="C50" s="78">
        <f>C51+C52</f>
        <v>178012.81000000006</v>
      </c>
      <c r="D50" s="210">
        <f>D51+D52</f>
        <v>152877.25000000006</v>
      </c>
      <c r="E50" s="216">
        <f>C50/$C$60</f>
        <v>0.43025138407710739</v>
      </c>
      <c r="F50" s="217">
        <f>D50/$D$60</f>
        <v>0.37422831157622982</v>
      </c>
      <c r="G50" s="53">
        <f>(D50-C50)/C50</f>
        <v>-0.14120084953436773</v>
      </c>
      <c r="I50" s="78">
        <f>I51+I52</f>
        <v>23444.943000000003</v>
      </c>
      <c r="J50" s="210">
        <f>J51+J52</f>
        <v>20853.753999999997</v>
      </c>
      <c r="K50" s="216">
        <f>I50/$I$60</f>
        <v>0.20104686458827467</v>
      </c>
      <c r="L50" s="217">
        <f>J50/$J$60</f>
        <v>0.18013989123755161</v>
      </c>
      <c r="M50" s="53">
        <f>(J50-I50)/I50</f>
        <v>-0.11052229898788858</v>
      </c>
      <c r="O50" s="63">
        <f t="shared" si="28"/>
        <v>1.3170368469550024</v>
      </c>
      <c r="P50" s="237">
        <f t="shared" si="29"/>
        <v>1.3640848458485477</v>
      </c>
      <c r="Q50" s="53">
        <f>(P50-O50)/O50</f>
        <v>3.5722613989366013E-2</v>
      </c>
    </row>
    <row r="51" spans="1:17" ht="20.100000000000001" customHeight="1" x14ac:dyDescent="0.25">
      <c r="A51" s="8"/>
      <c r="B51" t="s">
        <v>6</v>
      </c>
      <c r="C51" s="31">
        <v>172281.52000000005</v>
      </c>
      <c r="D51" s="141">
        <v>149834.41000000006</v>
      </c>
      <c r="E51" s="214">
        <f t="shared" ref="E51:E57" si="30">C51/$C$60</f>
        <v>0.41639903572618092</v>
      </c>
      <c r="F51" s="215">
        <f t="shared" ref="F51:F57" si="31">D51/$D$60</f>
        <v>0.36677974172298733</v>
      </c>
      <c r="G51" s="52">
        <f t="shared" ref="G51:G59" si="32">(D51-C51)/C51</f>
        <v>-0.1302931968559366</v>
      </c>
      <c r="I51" s="31">
        <v>22177.246000000003</v>
      </c>
      <c r="J51" s="141">
        <v>20163.057999999997</v>
      </c>
      <c r="K51" s="214">
        <f t="shared" ref="K51:K58" si="33">I51/$I$60</f>
        <v>0.19017601252017785</v>
      </c>
      <c r="L51" s="215">
        <f t="shared" ref="L51:L58" si="34">J51/$J$60</f>
        <v>0.17417348814685571</v>
      </c>
      <c r="M51" s="52">
        <f t="shared" ref="M51:M58" si="35">(J51-I51)/I51</f>
        <v>-9.0822277932977133E-2</v>
      </c>
      <c r="O51" s="27">
        <f t="shared" si="28"/>
        <v>1.2872678392900179</v>
      </c>
      <c r="P51" s="143">
        <f t="shared" si="29"/>
        <v>1.3456894180715893</v>
      </c>
      <c r="Q51" s="52">
        <f t="shared" ref="Q51:Q58" si="36">(P51-O51)/O51</f>
        <v>4.5384167147214168E-2</v>
      </c>
    </row>
    <row r="52" spans="1:17" ht="20.100000000000001" customHeight="1" x14ac:dyDescent="0.25">
      <c r="A52" s="8"/>
      <c r="B52" t="s">
        <v>39</v>
      </c>
      <c r="C52" s="31">
        <v>5731.2900000000018</v>
      </c>
      <c r="D52" s="141">
        <v>3042.84</v>
      </c>
      <c r="E52" s="218">
        <f t="shared" si="30"/>
        <v>1.3852348350926458E-2</v>
      </c>
      <c r="F52" s="219">
        <f t="shared" si="31"/>
        <v>7.4485698532424857E-3</v>
      </c>
      <c r="G52" s="52">
        <f t="shared" si="32"/>
        <v>-0.46908287662986881</v>
      </c>
      <c r="I52" s="31">
        <v>1267.6970000000001</v>
      </c>
      <c r="J52" s="141">
        <v>690.69600000000014</v>
      </c>
      <c r="K52" s="218">
        <f t="shared" si="33"/>
        <v>1.0870852068096818E-2</v>
      </c>
      <c r="L52" s="219">
        <f t="shared" si="34"/>
        <v>5.9664030906958999E-3</v>
      </c>
      <c r="M52" s="52">
        <f t="shared" si="35"/>
        <v>-0.45515687108196984</v>
      </c>
      <c r="O52" s="27">
        <f t="shared" si="28"/>
        <v>2.2118877251020272</v>
      </c>
      <c r="P52" s="143">
        <f t="shared" si="29"/>
        <v>2.2699057459478649</v>
      </c>
      <c r="Q52" s="52">
        <f t="shared" si="36"/>
        <v>2.6230093050116927E-2</v>
      </c>
    </row>
    <row r="53" spans="1:17" ht="20.100000000000001" customHeight="1" x14ac:dyDescent="0.25">
      <c r="A53" s="23" t="s">
        <v>130</v>
      </c>
      <c r="B53" s="15"/>
      <c r="C53" s="78">
        <f>SUM(C54:C56)</f>
        <v>27486.479999999996</v>
      </c>
      <c r="D53" s="210">
        <f>SUM(D54:D56)</f>
        <v>27511.649999999998</v>
      </c>
      <c r="E53" s="216">
        <f>C53/$C$60</f>
        <v>6.6433960923417398E-2</v>
      </c>
      <c r="F53" s="217">
        <f>D53/$D$60</f>
        <v>6.7345784465485725E-2</v>
      </c>
      <c r="G53" s="53">
        <f>(D53-C53)/C53</f>
        <v>9.1572292996418227E-4</v>
      </c>
      <c r="I53" s="78">
        <f>SUM(I54:I56)</f>
        <v>23278.221999999991</v>
      </c>
      <c r="J53" s="210">
        <f>SUM(J54:J56)</f>
        <v>22530.492000000013</v>
      </c>
      <c r="K53" s="216">
        <f t="shared" si="33"/>
        <v>0.19961718594452516</v>
      </c>
      <c r="L53" s="217">
        <f t="shared" si="34"/>
        <v>0.19462396930588755</v>
      </c>
      <c r="M53" s="53">
        <f t="shared" si="35"/>
        <v>-3.2121439515439713E-2</v>
      </c>
      <c r="O53" s="63">
        <f t="shared" si="28"/>
        <v>8.4689716544279197</v>
      </c>
      <c r="P53" s="237">
        <f t="shared" si="29"/>
        <v>8.1894368385756628</v>
      </c>
      <c r="Q53" s="53">
        <f t="shared" si="36"/>
        <v>-3.3006937236128867E-2</v>
      </c>
    </row>
    <row r="54" spans="1:17" ht="20.100000000000001" customHeight="1" x14ac:dyDescent="0.25">
      <c r="A54" s="8"/>
      <c r="B54" s="3" t="s">
        <v>7</v>
      </c>
      <c r="C54" s="31">
        <v>25075.259999999995</v>
      </c>
      <c r="D54" s="141">
        <v>24006.92</v>
      </c>
      <c r="E54" s="214">
        <f>C54/$C$60</f>
        <v>6.0606117734410922E-2</v>
      </c>
      <c r="F54" s="215">
        <f>D54/$D$60</f>
        <v>5.8766553805393668E-2</v>
      </c>
      <c r="G54" s="52">
        <f>(D54-C54)/C54</f>
        <v>-4.260534088180927E-2</v>
      </c>
      <c r="I54" s="31">
        <v>20610.127999999993</v>
      </c>
      <c r="J54" s="141">
        <v>19947.715000000015</v>
      </c>
      <c r="K54" s="214">
        <f t="shared" si="33"/>
        <v>0.17673754264034705</v>
      </c>
      <c r="L54" s="215">
        <f t="shared" si="34"/>
        <v>0.17231330198570866</v>
      </c>
      <c r="M54" s="52">
        <f t="shared" si="35"/>
        <v>-3.2140169144023699E-2</v>
      </c>
      <c r="O54" s="27">
        <f t="shared" si="28"/>
        <v>8.2193077958114884</v>
      </c>
      <c r="P54" s="143">
        <f t="shared" si="29"/>
        <v>8.3091521111412945</v>
      </c>
      <c r="Q54" s="52">
        <f t="shared" si="36"/>
        <v>1.0930885855812604E-2</v>
      </c>
    </row>
    <row r="55" spans="1:17" ht="20.100000000000001" customHeight="1" x14ac:dyDescent="0.25">
      <c r="A55" s="8"/>
      <c r="B55" s="3" t="s">
        <v>8</v>
      </c>
      <c r="C55" s="31">
        <v>2004.1600000000005</v>
      </c>
      <c r="D55" s="141">
        <v>2909.37</v>
      </c>
      <c r="E55" s="214">
        <f t="shared" si="30"/>
        <v>4.8439919234575055E-3</v>
      </c>
      <c r="F55" s="215">
        <f t="shared" si="31"/>
        <v>7.1218485605316377E-3</v>
      </c>
      <c r="G55" s="52">
        <f t="shared" si="32"/>
        <v>0.45166553568577317</v>
      </c>
      <c r="I55" s="31">
        <v>2384.6919999999996</v>
      </c>
      <c r="J55" s="141">
        <v>2203.3540000000003</v>
      </c>
      <c r="K55" s="214">
        <f t="shared" si="33"/>
        <v>2.0449392843853009E-2</v>
      </c>
      <c r="L55" s="215">
        <f t="shared" si="34"/>
        <v>1.9033117486560183E-2</v>
      </c>
      <c r="M55" s="52">
        <f t="shared" si="35"/>
        <v>-7.6042524569210332E-2</v>
      </c>
      <c r="O55" s="27">
        <f t="shared" si="28"/>
        <v>11.898710681781887</v>
      </c>
      <c r="P55" s="143">
        <f t="shared" si="29"/>
        <v>7.573302811261545</v>
      </c>
      <c r="Q55" s="52">
        <f t="shared" si="36"/>
        <v>-0.36351903884367681</v>
      </c>
    </row>
    <row r="56" spans="1:17" ht="20.100000000000001" customHeight="1" x14ac:dyDescent="0.25">
      <c r="A56" s="32"/>
      <c r="B56" s="33" t="s">
        <v>9</v>
      </c>
      <c r="C56" s="211">
        <v>407.05999999999977</v>
      </c>
      <c r="D56" s="212">
        <v>595.36000000000013</v>
      </c>
      <c r="E56" s="218">
        <f t="shared" si="30"/>
        <v>9.8385126554896346E-4</v>
      </c>
      <c r="F56" s="219">
        <f t="shared" si="31"/>
        <v>1.457382099560426E-3</v>
      </c>
      <c r="G56" s="52">
        <f t="shared" si="32"/>
        <v>0.46258536825038188</v>
      </c>
      <c r="I56" s="211">
        <v>283.40199999999999</v>
      </c>
      <c r="J56" s="212">
        <v>379.42300000000012</v>
      </c>
      <c r="K56" s="218">
        <f t="shared" si="33"/>
        <v>2.4302504603251202E-3</v>
      </c>
      <c r="L56" s="219">
        <f t="shared" si="34"/>
        <v>3.2775498336187134E-3</v>
      </c>
      <c r="M56" s="52">
        <f t="shared" si="35"/>
        <v>0.33881553411761434</v>
      </c>
      <c r="O56" s="27">
        <f t="shared" si="28"/>
        <v>6.9621677393996002</v>
      </c>
      <c r="P56" s="143">
        <f t="shared" si="29"/>
        <v>6.3730012093523243</v>
      </c>
      <c r="Q56" s="52">
        <f t="shared" si="36"/>
        <v>-8.4624006789311312E-2</v>
      </c>
    </row>
    <row r="57" spans="1:17" ht="20.100000000000001" customHeight="1" x14ac:dyDescent="0.25">
      <c r="A57" s="8" t="s">
        <v>131</v>
      </c>
      <c r="B57" s="3"/>
      <c r="C57" s="19">
        <v>249.1</v>
      </c>
      <c r="D57" s="140">
        <v>218.74000000000004</v>
      </c>
      <c r="E57" s="214">
        <f t="shared" si="30"/>
        <v>6.0206689492518773E-4</v>
      </c>
      <c r="F57" s="215">
        <f t="shared" si="31"/>
        <v>5.3545377663572901E-4</v>
      </c>
      <c r="G57" s="54">
        <f t="shared" si="32"/>
        <v>-0.12187876354877542</v>
      </c>
      <c r="I57" s="19">
        <v>407.07099999999997</v>
      </c>
      <c r="J57" s="140">
        <v>303.762</v>
      </c>
      <c r="K57" s="214">
        <f t="shared" si="33"/>
        <v>3.490746307841889E-3</v>
      </c>
      <c r="L57" s="215">
        <f t="shared" si="34"/>
        <v>2.6239713790668653E-3</v>
      </c>
      <c r="M57" s="54">
        <f t="shared" si="35"/>
        <v>-0.25378619454591456</v>
      </c>
      <c r="O57" s="238">
        <f t="shared" si="28"/>
        <v>16.341670012043355</v>
      </c>
      <c r="P57" s="239">
        <f t="shared" si="29"/>
        <v>13.886897686751391</v>
      </c>
      <c r="Q57" s="54">
        <f t="shared" si="36"/>
        <v>-0.15021551184688378</v>
      </c>
    </row>
    <row r="58" spans="1:17" ht="20.100000000000001" customHeight="1" x14ac:dyDescent="0.25">
      <c r="A58" s="8" t="s">
        <v>10</v>
      </c>
      <c r="C58" s="19">
        <v>3012.7899999999986</v>
      </c>
      <c r="D58" s="140">
        <v>2471.6499999999987</v>
      </c>
      <c r="E58" s="214">
        <f>C58/$C$60</f>
        <v>7.2818190299544583E-3</v>
      </c>
      <c r="F58" s="215">
        <f>D58/$D$60</f>
        <v>6.0503535111168447E-3</v>
      </c>
      <c r="G58" s="52">
        <f t="shared" si="32"/>
        <v>-0.17961424460383901</v>
      </c>
      <c r="I58" s="19">
        <v>1650.822999999999</v>
      </c>
      <c r="J58" s="140">
        <v>1392.0669999999998</v>
      </c>
      <c r="K58" s="214">
        <f t="shared" si="33"/>
        <v>1.4156263384398465E-2</v>
      </c>
      <c r="L58" s="215">
        <f t="shared" si="34"/>
        <v>1.2025019474929299E-2</v>
      </c>
      <c r="M58" s="52">
        <f t="shared" si="35"/>
        <v>-0.15674363635592631</v>
      </c>
      <c r="O58" s="27">
        <f t="shared" si="28"/>
        <v>5.479382897579983</v>
      </c>
      <c r="P58" s="143">
        <f t="shared" si="29"/>
        <v>5.6321364270831245</v>
      </c>
      <c r="Q58" s="52">
        <f t="shared" si="36"/>
        <v>2.7877870986275918E-2</v>
      </c>
    </row>
    <row r="59" spans="1:17" ht="20.100000000000001" customHeight="1" thickBot="1" x14ac:dyDescent="0.3">
      <c r="A59" s="8" t="s">
        <v>11</v>
      </c>
      <c r="B59" s="10"/>
      <c r="C59" s="21">
        <v>3794.6600000000012</v>
      </c>
      <c r="D59" s="142">
        <v>2625.360000000001</v>
      </c>
      <c r="E59" s="220">
        <f>C59/$C$60</f>
        <v>9.1715743215448169E-3</v>
      </c>
      <c r="F59" s="221">
        <f>D59/$D$60</f>
        <v>6.4266203119154137E-3</v>
      </c>
      <c r="G59" s="55">
        <f t="shared" si="32"/>
        <v>-0.30814354909267228</v>
      </c>
      <c r="I59" s="21">
        <v>815.7879999999999</v>
      </c>
      <c r="J59" s="142">
        <v>608.9670000000001</v>
      </c>
      <c r="K59" s="220">
        <f>I59/$I$60</f>
        <v>6.9956075205104724E-3</v>
      </c>
      <c r="L59" s="221">
        <f>J59/$J$60</f>
        <v>5.260407749475616E-3</v>
      </c>
      <c r="M59" s="55">
        <f>(J59-I59)/I59</f>
        <v>-0.25352297410601754</v>
      </c>
      <c r="O59" s="240">
        <f t="shared" si="28"/>
        <v>2.1498316054666282</v>
      </c>
      <c r="P59" s="241">
        <f t="shared" si="29"/>
        <v>2.3195561751531213</v>
      </c>
      <c r="Q59" s="55">
        <f>(P59-O59)/O59</f>
        <v>7.8947843754326882E-2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413741.39999999985</v>
      </c>
      <c r="D60" s="226">
        <f>D48+D49+D50+D53+D57+D58+D59</f>
        <v>408513.31999999995</v>
      </c>
      <c r="E60" s="222">
        <f>E48+E49+E50+E53+E57+E58+E59</f>
        <v>1.0000000000000002</v>
      </c>
      <c r="F60" s="223">
        <f>F48+F49+F50+F53+F57+F58+F59</f>
        <v>1</v>
      </c>
      <c r="G60" s="55">
        <f>(D60-C60)/C60</f>
        <v>-1.2636105548054659E-2</v>
      </c>
      <c r="H60" s="1"/>
      <c r="I60" s="213">
        <f>I48+I49+I50+I53+I57+I58+I59</f>
        <v>116614.31800000001</v>
      </c>
      <c r="J60" s="226">
        <f>J48+J49+J50+J53+J57+J58+J59</f>
        <v>115764.22</v>
      </c>
      <c r="K60" s="222">
        <f>K48+K49+K50+K53+K57+K58+K59</f>
        <v>0.99999999999999989</v>
      </c>
      <c r="L60" s="223">
        <f>L48+L49+L50+L53+L57+L58+L59</f>
        <v>0.99999999999999989</v>
      </c>
      <c r="M60" s="55">
        <f>(J60-I60)/I60</f>
        <v>-7.2898252511326492E-3</v>
      </c>
      <c r="N60" s="1"/>
      <c r="O60" s="24">
        <f t="shared" si="28"/>
        <v>2.8185315271809892</v>
      </c>
      <c r="P60" s="242">
        <f t="shared" si="29"/>
        <v>2.8337930327461542</v>
      </c>
      <c r="Q60" s="55">
        <f>(P60-O60)/O60</f>
        <v>5.4147010306566041E-3</v>
      </c>
    </row>
    <row r="64" spans="1:17" x14ac:dyDescent="0.25">
      <c r="D64" s="2">
        <f>D60/D20</f>
        <v>0.55005256567187955</v>
      </c>
      <c r="E64" s="2"/>
      <c r="F64" s="2"/>
      <c r="G64" s="2"/>
      <c r="H64" s="2"/>
      <c r="I64" s="2"/>
      <c r="J64" s="2">
        <f>J60/J20</f>
        <v>0.54610146357593559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O45:P45"/>
    <mergeCell ref="O4:P4"/>
    <mergeCell ref="O5:P5"/>
    <mergeCell ref="O24:P24"/>
    <mergeCell ref="O25:P25"/>
    <mergeCell ref="O44:P44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topLeftCell="A32" workbookViewId="0">
      <selection activeCell="I54" sqref="I54:J59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161</v>
      </c>
    </row>
    <row r="3" spans="1:20" ht="8.25" customHeight="1" thickBot="1" x14ac:dyDescent="0.3">
      <c r="Q3" s="10"/>
    </row>
    <row r="4" spans="1:20" x14ac:dyDescent="0.25">
      <c r="A4" s="338" t="s">
        <v>3</v>
      </c>
      <c r="B4" s="326"/>
      <c r="C4" s="353" t="s">
        <v>1</v>
      </c>
      <c r="D4" s="354"/>
      <c r="E4" s="351" t="s">
        <v>104</v>
      </c>
      <c r="F4" s="351"/>
      <c r="G4" s="130" t="s">
        <v>0</v>
      </c>
      <c r="I4" s="355">
        <v>1000</v>
      </c>
      <c r="J4" s="351"/>
      <c r="K4" s="349" t="s">
        <v>104</v>
      </c>
      <c r="L4" s="350"/>
      <c r="M4" s="130" t="s">
        <v>0</v>
      </c>
      <c r="O4" s="361" t="s">
        <v>22</v>
      </c>
      <c r="P4" s="351"/>
      <c r="Q4" s="130" t="s">
        <v>0</v>
      </c>
    </row>
    <row r="5" spans="1:20" x14ac:dyDescent="0.25">
      <c r="A5" s="352"/>
      <c r="B5" s="327"/>
      <c r="C5" s="356" t="s">
        <v>59</v>
      </c>
      <c r="D5" s="357"/>
      <c r="E5" s="358" t="str">
        <f>C5</f>
        <v>mar</v>
      </c>
      <c r="F5" s="358"/>
      <c r="G5" s="131" t="s">
        <v>149</v>
      </c>
      <c r="I5" s="359" t="str">
        <f>C5</f>
        <v>mar</v>
      </c>
      <c r="J5" s="358"/>
      <c r="K5" s="360" t="str">
        <f>C5</f>
        <v>mar</v>
      </c>
      <c r="L5" s="348"/>
      <c r="M5" s="131" t="str">
        <f>G5</f>
        <v>2024 /2023</v>
      </c>
      <c r="O5" s="359" t="str">
        <f>C5</f>
        <v>mar</v>
      </c>
      <c r="P5" s="357"/>
      <c r="Q5" s="131" t="str">
        <f>G5</f>
        <v>2024 /2023</v>
      </c>
    </row>
    <row r="6" spans="1:20" ht="19.5" customHeight="1" x14ac:dyDescent="0.25">
      <c r="A6" s="352"/>
      <c r="B6" s="327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115</v>
      </c>
      <c r="B7" s="15"/>
      <c r="C7" s="78">
        <f>C8+C9</f>
        <v>137503.71000000005</v>
      </c>
      <c r="D7" s="210">
        <f>D8+D9</f>
        <v>137231.27000000005</v>
      </c>
      <c r="E7" s="216">
        <f t="shared" ref="E7:E19" si="0">C7/$C$20</f>
        <v>0.47165618337607396</v>
      </c>
      <c r="F7" s="217">
        <f t="shared" ref="F7:F19" si="1">D7/$D$20</f>
        <v>0.50478931117514036</v>
      </c>
      <c r="G7" s="53">
        <f t="shared" ref="G7:G20" si="2">(D7-C7)/C7</f>
        <v>-1.9813283583403111E-3</v>
      </c>
      <c r="I7" s="224">
        <f>I8+I9</f>
        <v>41807.195999999996</v>
      </c>
      <c r="J7" s="225">
        <f>J8+J9</f>
        <v>39690.536999999997</v>
      </c>
      <c r="K7" s="229">
        <f t="shared" ref="K7:K19" si="3">I7/$I$20</f>
        <v>0.50398256713341927</v>
      </c>
      <c r="L7" s="230">
        <f t="shared" ref="L7:L19" si="4">J7/$J$20</f>
        <v>0.5243887475703749</v>
      </c>
      <c r="M7" s="53">
        <f t="shared" ref="M7:M20" si="5">(J7-I7)/I7</f>
        <v>-5.0629059169622376E-2</v>
      </c>
      <c r="O7" s="63">
        <f t="shared" ref="O7:O20" si="6">(I7/C7)*10</f>
        <v>3.0404413088199571</v>
      </c>
      <c r="P7" s="237">
        <f t="shared" ref="P7:P20" si="7">(J7/D7)*10</f>
        <v>2.8922370972738198</v>
      </c>
      <c r="Q7" s="53">
        <f t="shared" ref="Q7:Q20" si="8">(P7-O7)/O7</f>
        <v>-4.8744309293593191E-2</v>
      </c>
    </row>
    <row r="8" spans="1:20" ht="20.100000000000001" customHeight="1" x14ac:dyDescent="0.25">
      <c r="A8" s="8" t="s">
        <v>4</v>
      </c>
      <c r="C8" s="19">
        <v>70820.450000000041</v>
      </c>
      <c r="D8" s="140">
        <v>74433.440000000031</v>
      </c>
      <c r="E8" s="214">
        <f t="shared" si="0"/>
        <v>0.24292365021988196</v>
      </c>
      <c r="F8" s="215">
        <f t="shared" si="1"/>
        <v>0.27379477655490725</v>
      </c>
      <c r="G8" s="52">
        <f t="shared" si="2"/>
        <v>5.1016196592933098E-2</v>
      </c>
      <c r="I8" s="19">
        <v>24171.691000000006</v>
      </c>
      <c r="J8" s="140">
        <v>23341.417999999994</v>
      </c>
      <c r="K8" s="227">
        <f t="shared" si="3"/>
        <v>0.29138789604870347</v>
      </c>
      <c r="L8" s="228">
        <f t="shared" si="4"/>
        <v>0.30838526955522427</v>
      </c>
      <c r="M8" s="52">
        <f t="shared" si="5"/>
        <v>-3.4348982865948924E-2</v>
      </c>
      <c r="O8" s="27">
        <f t="shared" si="6"/>
        <v>3.4130948052433996</v>
      </c>
      <c r="P8" s="143">
        <f t="shared" si="7"/>
        <v>3.1358779064893394</v>
      </c>
      <c r="Q8" s="52">
        <f t="shared" si="8"/>
        <v>-8.1221564173424979E-2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66683.260000000009</v>
      </c>
      <c r="D9" s="140">
        <v>62797.830000000016</v>
      </c>
      <c r="E9" s="214">
        <f t="shared" si="0"/>
        <v>0.22873253315619202</v>
      </c>
      <c r="F9" s="215">
        <f t="shared" si="1"/>
        <v>0.23099453462023314</v>
      </c>
      <c r="G9" s="52">
        <f t="shared" si="2"/>
        <v>-5.8266947356802781E-2</v>
      </c>
      <c r="I9" s="19">
        <v>17635.504999999986</v>
      </c>
      <c r="J9" s="140">
        <v>16349.118999999999</v>
      </c>
      <c r="K9" s="227">
        <f t="shared" si="3"/>
        <v>0.2125946710847158</v>
      </c>
      <c r="L9" s="228">
        <f t="shared" si="4"/>
        <v>0.21600347801515057</v>
      </c>
      <c r="M9" s="52">
        <f t="shared" si="5"/>
        <v>-7.2942963640677635E-2</v>
      </c>
      <c r="O9" s="27">
        <f t="shared" si="6"/>
        <v>2.6446674922611741</v>
      </c>
      <c r="P9" s="143">
        <f t="shared" si="7"/>
        <v>2.6034528581640473</v>
      </c>
      <c r="Q9" s="52">
        <f t="shared" si="8"/>
        <v>-1.558405138556327E-2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99444.729999999981</v>
      </c>
      <c r="D10" s="210">
        <f>D11+D12</f>
        <v>88698.42</v>
      </c>
      <c r="E10" s="216">
        <f t="shared" si="0"/>
        <v>0.34110877305538984</v>
      </c>
      <c r="F10" s="217">
        <f t="shared" si="1"/>
        <v>0.32626685109103254</v>
      </c>
      <c r="G10" s="53">
        <f t="shared" si="2"/>
        <v>-0.10806314220974791</v>
      </c>
      <c r="I10" s="224">
        <f>I11+I12</f>
        <v>13394.621000000001</v>
      </c>
      <c r="J10" s="225">
        <f>J11+J12</f>
        <v>12917.368</v>
      </c>
      <c r="K10" s="229">
        <f t="shared" si="3"/>
        <v>0.16147113710661698</v>
      </c>
      <c r="L10" s="230">
        <f t="shared" si="4"/>
        <v>0.17066341096432228</v>
      </c>
      <c r="M10" s="53">
        <f t="shared" si="5"/>
        <v>-3.5630198122067101E-2</v>
      </c>
      <c r="O10" s="63">
        <f t="shared" si="6"/>
        <v>1.3469412607385032</v>
      </c>
      <c r="P10" s="237">
        <f t="shared" si="7"/>
        <v>1.456324475678372</v>
      </c>
      <c r="Q10" s="53">
        <f t="shared" si="8"/>
        <v>8.120860064817971E-2</v>
      </c>
      <c r="T10" s="2"/>
    </row>
    <row r="11" spans="1:20" ht="20.100000000000001" customHeight="1" x14ac:dyDescent="0.25">
      <c r="A11" s="8"/>
      <c r="B11" t="s">
        <v>6</v>
      </c>
      <c r="C11" s="19">
        <v>95711.859999999986</v>
      </c>
      <c r="D11" s="140">
        <v>86633.59</v>
      </c>
      <c r="E11" s="214">
        <f t="shared" si="0"/>
        <v>0.32830452786637609</v>
      </c>
      <c r="F11" s="215">
        <f t="shared" si="1"/>
        <v>0.31867161340654732</v>
      </c>
      <c r="G11" s="52">
        <f t="shared" si="2"/>
        <v>-9.4850000825393951E-2</v>
      </c>
      <c r="I11" s="19">
        <v>12597.502</v>
      </c>
      <c r="J11" s="140">
        <v>12447.118</v>
      </c>
      <c r="K11" s="227">
        <f t="shared" si="3"/>
        <v>0.15186192820557459</v>
      </c>
      <c r="L11" s="228">
        <f t="shared" si="4"/>
        <v>0.16445049909202969</v>
      </c>
      <c r="M11" s="52">
        <f t="shared" si="5"/>
        <v>-1.1937604772755742E-2</v>
      </c>
      <c r="O11" s="27">
        <f t="shared" si="6"/>
        <v>1.3161902819566982</v>
      </c>
      <c r="P11" s="143">
        <f t="shared" si="7"/>
        <v>1.4367542658684698</v>
      </c>
      <c r="Q11" s="52">
        <f t="shared" si="8"/>
        <v>9.1600724883439053E-2</v>
      </c>
    </row>
    <row r="12" spans="1:20" ht="20.100000000000001" customHeight="1" x14ac:dyDescent="0.25">
      <c r="A12" s="8"/>
      <c r="B12" t="s">
        <v>39</v>
      </c>
      <c r="C12" s="19">
        <v>3732.87</v>
      </c>
      <c r="D12" s="140">
        <v>2064.8300000000004</v>
      </c>
      <c r="E12" s="218">
        <f t="shared" si="0"/>
        <v>1.280424518901377E-2</v>
      </c>
      <c r="F12" s="219">
        <f t="shared" si="1"/>
        <v>7.5952376844852119E-3</v>
      </c>
      <c r="G12" s="52">
        <f t="shared" si="2"/>
        <v>-0.44685188608229043</v>
      </c>
      <c r="I12" s="19">
        <v>797.11900000000014</v>
      </c>
      <c r="J12" s="140">
        <v>470.24999999999994</v>
      </c>
      <c r="K12" s="231">
        <f t="shared" si="3"/>
        <v>9.609208901042398E-3</v>
      </c>
      <c r="L12" s="232">
        <f t="shared" si="4"/>
        <v>6.2129118722926016E-3</v>
      </c>
      <c r="M12" s="52">
        <f t="shared" si="5"/>
        <v>-0.41006298934036217</v>
      </c>
      <c r="O12" s="27">
        <f t="shared" si="6"/>
        <v>2.1354051976093467</v>
      </c>
      <c r="P12" s="143">
        <f t="shared" si="7"/>
        <v>2.2774271973963951</v>
      </c>
      <c r="Q12" s="52">
        <f t="shared" si="8"/>
        <v>6.6508220522290815E-2</v>
      </c>
    </row>
    <row r="13" spans="1:20" ht="20.100000000000001" customHeight="1" x14ac:dyDescent="0.25">
      <c r="A13" s="23" t="s">
        <v>130</v>
      </c>
      <c r="B13" s="15"/>
      <c r="C13" s="78">
        <f>SUM(C14:C16)</f>
        <v>50063.95</v>
      </c>
      <c r="D13" s="210">
        <f>SUM(D14:D16)</f>
        <v>41364.479999999981</v>
      </c>
      <c r="E13" s="216">
        <f t="shared" si="0"/>
        <v>0.17172606893101713</v>
      </c>
      <c r="F13" s="217">
        <f t="shared" si="1"/>
        <v>0.15215444239726014</v>
      </c>
      <c r="G13" s="53">
        <f t="shared" si="2"/>
        <v>-0.1737671518128317</v>
      </c>
      <c r="I13" s="224">
        <f>SUM(I14:I16)</f>
        <v>25924.182999999994</v>
      </c>
      <c r="J13" s="225">
        <f>SUM(J14:J16)</f>
        <v>21437.491999999995</v>
      </c>
      <c r="K13" s="229">
        <f t="shared" si="3"/>
        <v>0.31251405378099373</v>
      </c>
      <c r="L13" s="230">
        <f t="shared" si="4"/>
        <v>0.28323072527161647</v>
      </c>
      <c r="M13" s="53">
        <f t="shared" si="5"/>
        <v>-0.17306971641112084</v>
      </c>
      <c r="O13" s="63">
        <f t="shared" si="6"/>
        <v>5.1782136647228185</v>
      </c>
      <c r="P13" s="237">
        <f t="shared" si="7"/>
        <v>5.1825846716796642</v>
      </c>
      <c r="Q13" s="53">
        <f t="shared" si="8"/>
        <v>8.4411483184320128E-4</v>
      </c>
    </row>
    <row r="14" spans="1:20" ht="20.100000000000001" customHeight="1" x14ac:dyDescent="0.25">
      <c r="A14" s="8"/>
      <c r="B14" s="3" t="s">
        <v>7</v>
      </c>
      <c r="C14" s="31">
        <v>47433.35</v>
      </c>
      <c r="D14" s="141">
        <v>38561.659999999982</v>
      </c>
      <c r="E14" s="214">
        <f t="shared" si="0"/>
        <v>0.16270275780734564</v>
      </c>
      <c r="F14" s="215">
        <f t="shared" si="1"/>
        <v>0.14184459408682837</v>
      </c>
      <c r="G14" s="52">
        <f t="shared" si="2"/>
        <v>-0.18703486049372472</v>
      </c>
      <c r="I14" s="31">
        <v>24511.120999999996</v>
      </c>
      <c r="J14" s="141">
        <v>19890.849999999995</v>
      </c>
      <c r="K14" s="227">
        <f t="shared" si="3"/>
        <v>0.2954796988752334</v>
      </c>
      <c r="L14" s="228">
        <f t="shared" si="4"/>
        <v>0.26279659354596763</v>
      </c>
      <c r="M14" s="52">
        <f t="shared" si="5"/>
        <v>-0.18849692757830216</v>
      </c>
      <c r="O14" s="27">
        <f t="shared" si="6"/>
        <v>5.1674867998992262</v>
      </c>
      <c r="P14" s="143">
        <f t="shared" si="7"/>
        <v>5.1581933972759488</v>
      </c>
      <c r="Q14" s="52">
        <f t="shared" si="8"/>
        <v>-1.7984376125467056E-3</v>
      </c>
      <c r="S14" s="119"/>
    </row>
    <row r="15" spans="1:20" ht="20.100000000000001" customHeight="1" x14ac:dyDescent="0.25">
      <c r="A15" s="8"/>
      <c r="B15" s="3" t="s">
        <v>8</v>
      </c>
      <c r="C15" s="31">
        <v>1625.8499999999997</v>
      </c>
      <c r="D15" s="141">
        <v>1744.1299999999994</v>
      </c>
      <c r="E15" s="214">
        <f t="shared" si="0"/>
        <v>5.5768837491147654E-3</v>
      </c>
      <c r="F15" s="215">
        <f t="shared" si="1"/>
        <v>6.4155799279559025E-3</v>
      </c>
      <c r="G15" s="52">
        <f t="shared" si="2"/>
        <v>7.2749638650551882E-2</v>
      </c>
      <c r="I15" s="31">
        <v>1102.8839999999996</v>
      </c>
      <c r="J15" s="141">
        <v>1213.0410000000004</v>
      </c>
      <c r="K15" s="227">
        <f t="shared" si="3"/>
        <v>1.3295182713769511E-2</v>
      </c>
      <c r="L15" s="228">
        <f t="shared" si="4"/>
        <v>1.6026617396018485E-2</v>
      </c>
      <c r="M15" s="52">
        <f t="shared" si="5"/>
        <v>9.9880857823670371E-2</v>
      </c>
      <c r="O15" s="27">
        <f t="shared" si="6"/>
        <v>6.7834302057385356</v>
      </c>
      <c r="P15" s="143">
        <f t="shared" si="7"/>
        <v>6.9549918870726426</v>
      </c>
      <c r="Q15" s="52">
        <f t="shared" si="8"/>
        <v>2.5291287170460166E-2</v>
      </c>
    </row>
    <row r="16" spans="1:20" ht="20.100000000000001" customHeight="1" x14ac:dyDescent="0.25">
      <c r="A16" s="32"/>
      <c r="B16" s="33" t="s">
        <v>9</v>
      </c>
      <c r="C16" s="211">
        <v>1004.7500000000002</v>
      </c>
      <c r="D16" s="212">
        <v>1058.6900000000003</v>
      </c>
      <c r="E16" s="218">
        <f t="shared" si="0"/>
        <v>3.4464273745567322E-3</v>
      </c>
      <c r="F16" s="219">
        <f t="shared" si="1"/>
        <v>3.8942683824758698E-3</v>
      </c>
      <c r="G16" s="52">
        <f t="shared" si="2"/>
        <v>5.3684996267728331E-2</v>
      </c>
      <c r="I16" s="211">
        <v>310.178</v>
      </c>
      <c r="J16" s="212">
        <v>333.60100000000011</v>
      </c>
      <c r="K16" s="231">
        <f t="shared" si="3"/>
        <v>3.7391721919908176E-3</v>
      </c>
      <c r="L16" s="232">
        <f t="shared" si="4"/>
        <v>4.4075143296303781E-3</v>
      </c>
      <c r="M16" s="52">
        <f t="shared" si="5"/>
        <v>7.5514704460020107E-2</v>
      </c>
      <c r="O16" s="27">
        <f t="shared" si="6"/>
        <v>3.0871161980592183</v>
      </c>
      <c r="P16" s="143">
        <f t="shared" si="7"/>
        <v>3.1510734964909464</v>
      </c>
      <c r="Q16" s="52">
        <f t="shared" si="8"/>
        <v>2.0717489828188575E-2</v>
      </c>
    </row>
    <row r="17" spans="1:17" ht="20.100000000000001" customHeight="1" x14ac:dyDescent="0.25">
      <c r="A17" s="8" t="s">
        <v>131</v>
      </c>
      <c r="B17" s="3"/>
      <c r="C17" s="19">
        <v>76.78</v>
      </c>
      <c r="D17" s="140">
        <v>304.27999999999997</v>
      </c>
      <c r="E17" s="214">
        <f t="shared" si="0"/>
        <v>2.6336570671158579E-4</v>
      </c>
      <c r="F17" s="215">
        <f t="shared" si="1"/>
        <v>1.1192586908535616E-3</v>
      </c>
      <c r="G17" s="54">
        <f t="shared" si="2"/>
        <v>2.9630112008335501</v>
      </c>
      <c r="I17" s="31">
        <v>178.87699999999998</v>
      </c>
      <c r="J17" s="141">
        <v>215.86500000000001</v>
      </c>
      <c r="K17" s="227">
        <f t="shared" si="3"/>
        <v>2.1563486262299114E-3</v>
      </c>
      <c r="L17" s="228">
        <f t="shared" si="4"/>
        <v>2.8519940910418772E-3</v>
      </c>
      <c r="M17" s="54">
        <f t="shared" si="5"/>
        <v>0.20677895984391528</v>
      </c>
      <c r="O17" s="238">
        <f t="shared" si="6"/>
        <v>23.297343058088043</v>
      </c>
      <c r="P17" s="239">
        <f t="shared" si="7"/>
        <v>7.094288155646117</v>
      </c>
      <c r="Q17" s="54">
        <f t="shared" si="8"/>
        <v>-0.69548938958585582</v>
      </c>
    </row>
    <row r="18" spans="1:17" ht="20.100000000000001" customHeight="1" x14ac:dyDescent="0.25">
      <c r="A18" s="8" t="s">
        <v>10</v>
      </c>
      <c r="C18" s="19">
        <v>2131.5200000000013</v>
      </c>
      <c r="D18" s="140">
        <v>2064.099999999999</v>
      </c>
      <c r="E18" s="214">
        <f t="shared" si="0"/>
        <v>7.3113997287038253E-3</v>
      </c>
      <c r="F18" s="215">
        <f t="shared" si="1"/>
        <v>7.5925524641476134E-3</v>
      </c>
      <c r="G18" s="52">
        <f t="shared" si="2"/>
        <v>-3.1630010508933673E-2</v>
      </c>
      <c r="I18" s="19">
        <v>1113.0850000000005</v>
      </c>
      <c r="J18" s="140">
        <v>867.96999999999969</v>
      </c>
      <c r="K18" s="227">
        <f t="shared" si="3"/>
        <v>1.3418154992688395E-2</v>
      </c>
      <c r="L18" s="228">
        <f t="shared" si="4"/>
        <v>1.1467562185632767E-2</v>
      </c>
      <c r="M18" s="52">
        <f t="shared" si="5"/>
        <v>-0.22021229286173177</v>
      </c>
      <c r="O18" s="27">
        <f t="shared" si="6"/>
        <v>5.2220246584596897</v>
      </c>
      <c r="P18" s="143">
        <f t="shared" si="7"/>
        <v>4.2050772733879178</v>
      </c>
      <c r="Q18" s="52">
        <f t="shared" si="8"/>
        <v>-0.19474197300549226</v>
      </c>
    </row>
    <row r="19" spans="1:17" ht="20.100000000000001" customHeight="1" thickBot="1" x14ac:dyDescent="0.3">
      <c r="A19" s="8" t="s">
        <v>11</v>
      </c>
      <c r="B19" s="10"/>
      <c r="C19" s="21">
        <v>2313.09</v>
      </c>
      <c r="D19" s="142">
        <v>2195.9599999999996</v>
      </c>
      <c r="E19" s="220">
        <f t="shared" si="0"/>
        <v>7.9342092021034392E-3</v>
      </c>
      <c r="F19" s="221">
        <f t="shared" si="1"/>
        <v>8.0775841815656207E-3</v>
      </c>
      <c r="G19" s="55">
        <f t="shared" si="2"/>
        <v>-5.0637891305569845E-2</v>
      </c>
      <c r="I19" s="21">
        <v>535.69299999999998</v>
      </c>
      <c r="J19" s="142">
        <v>559.91499999999996</v>
      </c>
      <c r="K19" s="233">
        <f t="shared" si="3"/>
        <v>6.4577383600517672E-3</v>
      </c>
      <c r="L19" s="234">
        <f t="shared" si="4"/>
        <v>7.3975599170116157E-3</v>
      </c>
      <c r="M19" s="55">
        <f t="shared" si="5"/>
        <v>4.5216196590211151E-2</v>
      </c>
      <c r="O19" s="240">
        <f t="shared" si="6"/>
        <v>2.3159193978617347</v>
      </c>
      <c r="P19" s="241">
        <f t="shared" si="7"/>
        <v>2.5497504508278839</v>
      </c>
      <c r="Q19" s="55">
        <f t="shared" si="8"/>
        <v>0.10096683553928648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291533.78000000009</v>
      </c>
      <c r="D20" s="145">
        <f>D8+D9+D10+D13+D17+D18+D19</f>
        <v>271858.51000000007</v>
      </c>
      <c r="E20" s="222">
        <f>E8+E9+E10+E13+E17+E18+E19</f>
        <v>0.99999999999999989</v>
      </c>
      <c r="F20" s="223">
        <f>F8+F9+F10+F13+F17+F18+F19</f>
        <v>0.99999999999999989</v>
      </c>
      <c r="G20" s="55">
        <f t="shared" si="2"/>
        <v>-6.7488817247867511E-2</v>
      </c>
      <c r="H20" s="1"/>
      <c r="I20" s="213">
        <f>I8+I9+I10+I13+I17+I18+I19</f>
        <v>82953.654999999984</v>
      </c>
      <c r="J20" s="226">
        <f>J8+J9+J10+J13+J17+J18+J19</f>
        <v>75689.146999999997</v>
      </c>
      <c r="K20" s="235">
        <f>K8+K9+K10+K13+K17+K18+K19</f>
        <v>1</v>
      </c>
      <c r="L20" s="236">
        <f>L8+L9+L10+L13+L17+L18+L19</f>
        <v>0.99999999999999978</v>
      </c>
      <c r="M20" s="55">
        <f t="shared" si="5"/>
        <v>-8.7573091264031566E-2</v>
      </c>
      <c r="N20" s="1"/>
      <c r="O20" s="24">
        <f t="shared" si="6"/>
        <v>2.845421720940879</v>
      </c>
      <c r="P20" s="242">
        <f t="shared" si="7"/>
        <v>2.7841374912265939</v>
      </c>
      <c r="Q20" s="55">
        <f t="shared" si="8"/>
        <v>-2.1537837173050238E-2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38" t="s">
        <v>2</v>
      </c>
      <c r="B24" s="326"/>
      <c r="C24" s="353" t="s">
        <v>1</v>
      </c>
      <c r="D24" s="354"/>
      <c r="E24" s="351" t="s">
        <v>105</v>
      </c>
      <c r="F24" s="351"/>
      <c r="G24" s="130" t="s">
        <v>0</v>
      </c>
      <c r="I24" s="355">
        <v>1000</v>
      </c>
      <c r="J24" s="354"/>
      <c r="K24" s="351" t="s">
        <v>105</v>
      </c>
      <c r="L24" s="351"/>
      <c r="M24" s="130" t="s">
        <v>0</v>
      </c>
      <c r="O24" s="361" t="s">
        <v>22</v>
      </c>
      <c r="P24" s="351"/>
      <c r="Q24" s="130" t="s">
        <v>0</v>
      </c>
    </row>
    <row r="25" spans="1:17" ht="15" customHeight="1" x14ac:dyDescent="0.25">
      <c r="A25" s="352"/>
      <c r="B25" s="327"/>
      <c r="C25" s="356" t="str">
        <f>C5</f>
        <v>mar</v>
      </c>
      <c r="D25" s="357"/>
      <c r="E25" s="358" t="str">
        <f>C5</f>
        <v>mar</v>
      </c>
      <c r="F25" s="358"/>
      <c r="G25" s="131" t="str">
        <f>G5</f>
        <v>2024 /2023</v>
      </c>
      <c r="I25" s="359" t="str">
        <f>C5</f>
        <v>mar</v>
      </c>
      <c r="J25" s="357"/>
      <c r="K25" s="347" t="str">
        <f>C5</f>
        <v>mar</v>
      </c>
      <c r="L25" s="348"/>
      <c r="M25" s="131" t="str">
        <f>G5</f>
        <v>2024 /2023</v>
      </c>
      <c r="O25" s="359" t="str">
        <f>C5</f>
        <v>mar</v>
      </c>
      <c r="P25" s="357"/>
      <c r="Q25" s="131" t="str">
        <f>G5</f>
        <v>2024 /2023</v>
      </c>
    </row>
    <row r="26" spans="1:17" ht="19.5" customHeight="1" x14ac:dyDescent="0.25">
      <c r="A26" s="352"/>
      <c r="B26" s="327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58689.709999999992</v>
      </c>
      <c r="D27" s="210">
        <f>D28+D29</f>
        <v>56980.78</v>
      </c>
      <c r="E27" s="216">
        <f t="shared" ref="E27:E40" si="9">C27/$C$40</f>
        <v>0.41635087265275628</v>
      </c>
      <c r="F27" s="217">
        <f t="shared" ref="F27:F40" si="10">D27/$D$40</f>
        <v>0.45140234640449245</v>
      </c>
      <c r="G27" s="53">
        <f t="shared" ref="G27:G40" si="11">(D27-C27)/C27</f>
        <v>-2.9118051528964673E-2</v>
      </c>
      <c r="I27" s="78">
        <f>I28+I29</f>
        <v>15136.419999999995</v>
      </c>
      <c r="J27" s="210">
        <f>J28+J29</f>
        <v>13815.388000000004</v>
      </c>
      <c r="K27" s="216">
        <f t="shared" ref="K27:K39" si="12">I27/$I$40</f>
        <v>0.38773422867672036</v>
      </c>
      <c r="L27" s="217">
        <f t="shared" ref="L27:L39" si="13">J27/$J$40</f>
        <v>0.39935496806175008</v>
      </c>
      <c r="M27" s="53">
        <f t="shared" ref="M27:M40" si="14">(J27-I27)/I27</f>
        <v>-8.7275062399166423E-2</v>
      </c>
      <c r="O27" s="63">
        <f t="shared" ref="O27:O40" si="15">(I27/C27)*10</f>
        <v>2.5790585777302355</v>
      </c>
      <c r="P27" s="237">
        <f t="shared" ref="P27:P40" si="16">(J27/D27)*10</f>
        <v>2.4245698286334454</v>
      </c>
      <c r="Q27" s="53">
        <f t="shared" ref="Q27:Q40" si="17">(P27-O27)/O27</f>
        <v>-5.9901217611254012E-2</v>
      </c>
    </row>
    <row r="28" spans="1:17" ht="20.100000000000001" customHeight="1" x14ac:dyDescent="0.25">
      <c r="A28" s="8" t="s">
        <v>4</v>
      </c>
      <c r="C28" s="19">
        <v>32260.46</v>
      </c>
      <c r="D28" s="140">
        <v>33934.910000000003</v>
      </c>
      <c r="E28" s="214">
        <f t="shared" si="9"/>
        <v>0.22885903973932292</v>
      </c>
      <c r="F28" s="215">
        <f t="shared" si="10"/>
        <v>0.26883271866452646</v>
      </c>
      <c r="G28" s="52">
        <f t="shared" si="11"/>
        <v>5.1904095601860739E-2</v>
      </c>
      <c r="I28" s="19">
        <v>8800.4069999999974</v>
      </c>
      <c r="J28" s="140">
        <v>8466.1630000000023</v>
      </c>
      <c r="K28" s="214">
        <f t="shared" si="12"/>
        <v>0.22543104777656878</v>
      </c>
      <c r="L28" s="215">
        <f t="shared" si="13"/>
        <v>0.24472741948836835</v>
      </c>
      <c r="M28" s="52">
        <f t="shared" si="14"/>
        <v>-3.7980516128401247E-2</v>
      </c>
      <c r="O28" s="27">
        <f t="shared" si="15"/>
        <v>2.7279235943938795</v>
      </c>
      <c r="P28" s="143">
        <f t="shared" si="16"/>
        <v>2.494824061711082</v>
      </c>
      <c r="Q28" s="52">
        <f t="shared" si="17"/>
        <v>-8.5449436033266268E-2</v>
      </c>
    </row>
    <row r="29" spans="1:17" ht="20.100000000000001" customHeight="1" x14ac:dyDescent="0.25">
      <c r="A29" s="8" t="s">
        <v>5</v>
      </c>
      <c r="C29" s="19">
        <v>26429.249999999996</v>
      </c>
      <c r="D29" s="140">
        <v>23045.869999999995</v>
      </c>
      <c r="E29" s="214">
        <f t="shared" si="9"/>
        <v>0.18749183291343335</v>
      </c>
      <c r="F29" s="215">
        <f t="shared" si="10"/>
        <v>0.18256962773996599</v>
      </c>
      <c r="G29" s="52">
        <f t="shared" si="11"/>
        <v>-0.12801649687372899</v>
      </c>
      <c r="I29" s="19">
        <v>6336.0129999999972</v>
      </c>
      <c r="J29" s="140">
        <v>5349.2250000000022</v>
      </c>
      <c r="K29" s="214">
        <f t="shared" si="12"/>
        <v>0.16230318090015161</v>
      </c>
      <c r="L29" s="215">
        <f t="shared" si="13"/>
        <v>0.15462754857338176</v>
      </c>
      <c r="M29" s="52">
        <f t="shared" si="14"/>
        <v>-0.15574273600764321</v>
      </c>
      <c r="O29" s="27">
        <f t="shared" si="15"/>
        <v>2.3973487707748036</v>
      </c>
      <c r="P29" s="143">
        <f t="shared" si="16"/>
        <v>2.3211208776236276</v>
      </c>
      <c r="Q29" s="52">
        <f t="shared" si="17"/>
        <v>-3.1796747340412934E-2</v>
      </c>
    </row>
    <row r="30" spans="1:17" ht="20.100000000000001" customHeight="1" x14ac:dyDescent="0.25">
      <c r="A30" s="23" t="s">
        <v>38</v>
      </c>
      <c r="B30" s="15"/>
      <c r="C30" s="78">
        <f>C31+C32</f>
        <v>40026.61</v>
      </c>
      <c r="D30" s="210">
        <f>D31+D32</f>
        <v>33791.250000000007</v>
      </c>
      <c r="E30" s="216">
        <f t="shared" si="9"/>
        <v>0.28395291104405768</v>
      </c>
      <c r="F30" s="217">
        <f t="shared" si="10"/>
        <v>0.26769464261354109</v>
      </c>
      <c r="G30" s="53">
        <f t="shared" si="11"/>
        <v>-0.15578036711077939</v>
      </c>
      <c r="I30" s="78">
        <f>I31+I32</f>
        <v>5382.8460000000041</v>
      </c>
      <c r="J30" s="210">
        <f>J31+J32</f>
        <v>5309.5729999999985</v>
      </c>
      <c r="K30" s="216">
        <f t="shared" si="12"/>
        <v>0.13788687430023558</v>
      </c>
      <c r="L30" s="217">
        <f t="shared" si="13"/>
        <v>0.15348134672993111</v>
      </c>
      <c r="M30" s="53">
        <f t="shared" si="14"/>
        <v>-1.3612315864136842E-2</v>
      </c>
      <c r="O30" s="63">
        <f t="shared" si="15"/>
        <v>1.3448168605834978</v>
      </c>
      <c r="P30" s="237">
        <f t="shared" si="16"/>
        <v>1.5712863537158281</v>
      </c>
      <c r="Q30" s="53">
        <f t="shared" si="17"/>
        <v>0.16840173541107173</v>
      </c>
    </row>
    <row r="31" spans="1:17" ht="20.100000000000001" customHeight="1" x14ac:dyDescent="0.25">
      <c r="A31" s="8"/>
      <c r="B31" t="s">
        <v>6</v>
      </c>
      <c r="C31" s="31">
        <v>38026.89</v>
      </c>
      <c r="D31" s="141">
        <v>32699.040000000008</v>
      </c>
      <c r="E31" s="214">
        <f t="shared" si="9"/>
        <v>0.2697666905454188</v>
      </c>
      <c r="F31" s="215">
        <f t="shared" si="10"/>
        <v>0.259042143353853</v>
      </c>
      <c r="G31" s="52">
        <f t="shared" si="11"/>
        <v>-0.14010743450226909</v>
      </c>
      <c r="I31" s="31">
        <v>5007.573000000004</v>
      </c>
      <c r="J31" s="141">
        <v>5070.9699999999984</v>
      </c>
      <c r="K31" s="214">
        <f t="shared" si="12"/>
        <v>0.12827388871988046</v>
      </c>
      <c r="L31" s="215">
        <f t="shared" si="13"/>
        <v>0.14658416125497825</v>
      </c>
      <c r="M31" s="52">
        <f t="shared" si="14"/>
        <v>1.2660224823481241E-2</v>
      </c>
      <c r="O31" s="27">
        <f t="shared" si="15"/>
        <v>1.3168505234059382</v>
      </c>
      <c r="P31" s="143">
        <f t="shared" si="16"/>
        <v>1.5508008797811792</v>
      </c>
      <c r="Q31" s="52">
        <f t="shared" si="17"/>
        <v>0.17765900701481696</v>
      </c>
    </row>
    <row r="32" spans="1:17" ht="20.100000000000001" customHeight="1" x14ac:dyDescent="0.25">
      <c r="A32" s="8"/>
      <c r="B32" t="s">
        <v>39</v>
      </c>
      <c r="C32" s="31">
        <v>1999.7199999999991</v>
      </c>
      <c r="D32" s="141">
        <v>1092.21</v>
      </c>
      <c r="E32" s="218">
        <f t="shared" si="9"/>
        <v>1.418622049863885E-2</v>
      </c>
      <c r="F32" s="219">
        <f t="shared" si="10"/>
        <v>8.6524992596881036E-3</v>
      </c>
      <c r="G32" s="52">
        <f t="shared" si="11"/>
        <v>-0.453818534594843</v>
      </c>
      <c r="I32" s="31">
        <v>375.27299999999997</v>
      </c>
      <c r="J32" s="141">
        <v>238.60300000000001</v>
      </c>
      <c r="K32" s="218">
        <f t="shared" si="12"/>
        <v>9.612985580355126E-3</v>
      </c>
      <c r="L32" s="219">
        <f t="shared" si="13"/>
        <v>6.8971854749528376E-3</v>
      </c>
      <c r="M32" s="52">
        <f t="shared" si="14"/>
        <v>-0.36418820432058785</v>
      </c>
      <c r="O32" s="27">
        <f t="shared" si="15"/>
        <v>1.8766277278819041</v>
      </c>
      <c r="P32" s="143">
        <f t="shared" si="16"/>
        <v>2.1845890442314206</v>
      </c>
      <c r="Q32" s="52">
        <f t="shared" si="17"/>
        <v>0.16410357353991759</v>
      </c>
    </row>
    <row r="33" spans="1:17" ht="20.100000000000001" customHeight="1" x14ac:dyDescent="0.25">
      <c r="A33" s="23" t="s">
        <v>130</v>
      </c>
      <c r="B33" s="15"/>
      <c r="C33" s="78">
        <f>SUM(C34:C36)</f>
        <v>40351.93</v>
      </c>
      <c r="D33" s="210">
        <f>SUM(D34:D36)</f>
        <v>33233.879999999997</v>
      </c>
      <c r="E33" s="216">
        <f t="shared" si="9"/>
        <v>0.28626076476988788</v>
      </c>
      <c r="F33" s="217">
        <f t="shared" si="10"/>
        <v>0.26327915153364578</v>
      </c>
      <c r="G33" s="53">
        <f t="shared" si="11"/>
        <v>-0.17639924533969015</v>
      </c>
      <c r="I33" s="78">
        <f>SUM(I34:I36)</f>
        <v>17855.450000000004</v>
      </c>
      <c r="J33" s="210">
        <f>SUM(J34:J36)</f>
        <v>14830.398999999998</v>
      </c>
      <c r="K33" s="216">
        <f t="shared" si="12"/>
        <v>0.45738484618065245</v>
      </c>
      <c r="L33" s="217">
        <f t="shared" si="13"/>
        <v>0.4286954169501434</v>
      </c>
      <c r="M33" s="53">
        <f t="shared" si="14"/>
        <v>-0.16941891691332372</v>
      </c>
      <c r="O33" s="63">
        <f t="shared" si="15"/>
        <v>4.4249308521302462</v>
      </c>
      <c r="P33" s="237">
        <f t="shared" si="16"/>
        <v>4.4624338175380061</v>
      </c>
      <c r="Q33" s="53">
        <f t="shared" si="17"/>
        <v>8.4753788615036189E-3</v>
      </c>
    </row>
    <row r="34" spans="1:17" ht="20.100000000000001" customHeight="1" x14ac:dyDescent="0.25">
      <c r="A34" s="8"/>
      <c r="B34" s="3" t="s">
        <v>7</v>
      </c>
      <c r="C34" s="31">
        <v>38714.79</v>
      </c>
      <c r="D34" s="141">
        <v>31625.17</v>
      </c>
      <c r="E34" s="214">
        <f t="shared" si="9"/>
        <v>0.27464672429065001</v>
      </c>
      <c r="F34" s="215">
        <f t="shared" si="10"/>
        <v>0.25053493376961428</v>
      </c>
      <c r="G34" s="52">
        <f t="shared" si="11"/>
        <v>-0.1831243305207132</v>
      </c>
      <c r="I34" s="31">
        <v>17240.035000000003</v>
      </c>
      <c r="J34" s="141">
        <v>14193.031999999997</v>
      </c>
      <c r="K34" s="214">
        <f t="shared" si="12"/>
        <v>0.44162038798372844</v>
      </c>
      <c r="L34" s="215">
        <f t="shared" si="13"/>
        <v>0.41027134678080662</v>
      </c>
      <c r="M34" s="52">
        <f t="shared" si="14"/>
        <v>-0.176739954414246</v>
      </c>
      <c r="O34" s="27">
        <f t="shared" si="15"/>
        <v>4.4530875667929495</v>
      </c>
      <c r="P34" s="143">
        <f t="shared" si="16"/>
        <v>4.4878911322848216</v>
      </c>
      <c r="Q34" s="52">
        <f t="shared" si="17"/>
        <v>7.8156032123431092E-3</v>
      </c>
    </row>
    <row r="35" spans="1:17" ht="20.100000000000001" customHeight="1" x14ac:dyDescent="0.25">
      <c r="A35" s="8"/>
      <c r="B35" s="3" t="s">
        <v>8</v>
      </c>
      <c r="C35" s="31">
        <v>775.56999999999994</v>
      </c>
      <c r="D35" s="141">
        <v>773.49999999999989</v>
      </c>
      <c r="E35" s="214">
        <f t="shared" si="9"/>
        <v>5.5019737923956034E-3</v>
      </c>
      <c r="F35" s="215">
        <f t="shared" si="10"/>
        <v>6.1276752431938435E-3</v>
      </c>
      <c r="G35" s="52">
        <f t="shared" si="11"/>
        <v>-2.6690047320036235E-3</v>
      </c>
      <c r="I35" s="31">
        <v>437.34300000000002</v>
      </c>
      <c r="J35" s="141">
        <v>451.41800000000006</v>
      </c>
      <c r="K35" s="214">
        <f t="shared" si="12"/>
        <v>1.1202969445361782E-2</v>
      </c>
      <c r="L35" s="215">
        <f t="shared" si="13"/>
        <v>1.3048929278895321E-2</v>
      </c>
      <c r="M35" s="52">
        <f t="shared" si="14"/>
        <v>3.2182977662841394E-2</v>
      </c>
      <c r="O35" s="27">
        <f t="shared" si="15"/>
        <v>5.6389880990755188</v>
      </c>
      <c r="P35" s="143">
        <f t="shared" si="16"/>
        <v>5.8360439560439579</v>
      </c>
      <c r="Q35" s="52">
        <f t="shared" si="17"/>
        <v>3.4945251436289661E-2</v>
      </c>
    </row>
    <row r="36" spans="1:17" ht="20.100000000000001" customHeight="1" x14ac:dyDescent="0.25">
      <c r="A36" s="32"/>
      <c r="B36" s="33" t="s">
        <v>9</v>
      </c>
      <c r="C36" s="211">
        <v>861.57000000000028</v>
      </c>
      <c r="D36" s="212">
        <v>835.21</v>
      </c>
      <c r="E36" s="218">
        <f t="shared" si="9"/>
        <v>6.1120666868422994E-3</v>
      </c>
      <c r="F36" s="219">
        <f t="shared" si="10"/>
        <v>6.6165425208376608E-3</v>
      </c>
      <c r="G36" s="52">
        <f t="shared" si="11"/>
        <v>-3.0595308564597457E-2</v>
      </c>
      <c r="I36" s="211">
        <v>178.07199999999997</v>
      </c>
      <c r="J36" s="212">
        <v>185.94899999999998</v>
      </c>
      <c r="K36" s="218">
        <f t="shared" si="12"/>
        <v>4.5614887515621899E-3</v>
      </c>
      <c r="L36" s="219">
        <f t="shared" si="13"/>
        <v>5.3751408904414658E-3</v>
      </c>
      <c r="M36" s="52">
        <f t="shared" si="14"/>
        <v>4.4234916213666445E-2</v>
      </c>
      <c r="O36" s="27">
        <f t="shared" si="15"/>
        <v>2.0668314820618163</v>
      </c>
      <c r="P36" s="143">
        <f t="shared" si="16"/>
        <v>2.2263742052896873</v>
      </c>
      <c r="Q36" s="52">
        <f t="shared" si="17"/>
        <v>7.7191935875060028E-2</v>
      </c>
    </row>
    <row r="37" spans="1:17" ht="20.100000000000001" customHeight="1" x14ac:dyDescent="0.25">
      <c r="A37" s="8" t="s">
        <v>131</v>
      </c>
      <c r="B37" s="3"/>
      <c r="C37" s="19">
        <v>2.93</v>
      </c>
      <c r="D37" s="140">
        <v>250.7</v>
      </c>
      <c r="E37" s="214">
        <f t="shared" si="9"/>
        <v>2.0785723031730369E-5</v>
      </c>
      <c r="F37" s="215">
        <f t="shared" si="10"/>
        <v>1.9860480717113077E-3</v>
      </c>
      <c r="G37" s="54">
        <f t="shared" si="11"/>
        <v>84.563139931740608</v>
      </c>
      <c r="I37" s="19">
        <v>3.2869999999999999</v>
      </c>
      <c r="J37" s="140">
        <v>59.667999999999999</v>
      </c>
      <c r="K37" s="214">
        <f t="shared" si="12"/>
        <v>8.4199725540146244E-5</v>
      </c>
      <c r="L37" s="215">
        <f t="shared" si="13"/>
        <v>1.7247950064311257E-3</v>
      </c>
      <c r="M37" s="54">
        <f t="shared" si="14"/>
        <v>17.15272284758138</v>
      </c>
      <c r="O37" s="238">
        <f t="shared" si="15"/>
        <v>11.218430034129693</v>
      </c>
      <c r="P37" s="239">
        <f t="shared" si="16"/>
        <v>2.3800558436378143</v>
      </c>
      <c r="Q37" s="54">
        <f t="shared" si="17"/>
        <v>-0.78784412467724985</v>
      </c>
    </row>
    <row r="38" spans="1:17" ht="20.100000000000001" customHeight="1" x14ac:dyDescent="0.25">
      <c r="A38" s="8" t="s">
        <v>10</v>
      </c>
      <c r="C38" s="19">
        <v>815.77</v>
      </c>
      <c r="D38" s="140">
        <v>533.7399999999999</v>
      </c>
      <c r="E38" s="214">
        <f t="shared" si="9"/>
        <v>5.7871567500323139E-3</v>
      </c>
      <c r="F38" s="215">
        <f t="shared" si="10"/>
        <v>4.2282939680701771E-3</v>
      </c>
      <c r="G38" s="52">
        <f t="shared" si="11"/>
        <v>-0.34572244627774995</v>
      </c>
      <c r="I38" s="19">
        <v>380.53999999999985</v>
      </c>
      <c r="J38" s="140">
        <v>230.63199999999995</v>
      </c>
      <c r="K38" s="214">
        <f t="shared" si="12"/>
        <v>9.7479049458616476E-3</v>
      </c>
      <c r="L38" s="215">
        <f t="shared" si="13"/>
        <v>6.6667715010260663E-3</v>
      </c>
      <c r="M38" s="52">
        <f t="shared" si="14"/>
        <v>-0.39393493456666834</v>
      </c>
      <c r="O38" s="27">
        <f t="shared" si="15"/>
        <v>4.6647952241440578</v>
      </c>
      <c r="P38" s="143">
        <f t="shared" si="16"/>
        <v>4.3210551954134964</v>
      </c>
      <c r="Q38" s="52">
        <f t="shared" si="17"/>
        <v>-7.3688128248680887E-2</v>
      </c>
    </row>
    <row r="39" spans="1:17" ht="20.100000000000001" customHeight="1" thickBot="1" x14ac:dyDescent="0.3">
      <c r="A39" s="8" t="s">
        <v>11</v>
      </c>
      <c r="B39" s="10"/>
      <c r="C39" s="21">
        <v>1075.19</v>
      </c>
      <c r="D39" s="142">
        <v>1440.23</v>
      </c>
      <c r="E39" s="220">
        <f t="shared" si="9"/>
        <v>7.6275090602341885E-3</v>
      </c>
      <c r="F39" s="221">
        <f t="shared" si="10"/>
        <v>1.1409517408539198E-2</v>
      </c>
      <c r="G39" s="55">
        <f t="shared" si="11"/>
        <v>0.33951208623592105</v>
      </c>
      <c r="I39" s="21">
        <v>279.58900000000006</v>
      </c>
      <c r="J39" s="142">
        <v>348.59599999999995</v>
      </c>
      <c r="K39" s="220">
        <f t="shared" si="12"/>
        <v>7.1619461709899459E-3</v>
      </c>
      <c r="L39" s="221">
        <f t="shared" si="13"/>
        <v>1.0076701750718385E-2</v>
      </c>
      <c r="M39" s="55">
        <f t="shared" si="14"/>
        <v>0.24681586185436435</v>
      </c>
      <c r="O39" s="240">
        <f t="shared" si="15"/>
        <v>2.600368306996903</v>
      </c>
      <c r="P39" s="241">
        <f t="shared" si="16"/>
        <v>2.4204189608604176</v>
      </c>
      <c r="Q39" s="55">
        <f t="shared" si="17"/>
        <v>-6.9201484132955057E-2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140962.13999999998</v>
      </c>
      <c r="D40" s="226">
        <f>D28+D29+D30+D33+D37+D38+D39</f>
        <v>126230.58</v>
      </c>
      <c r="E40" s="222">
        <f t="shared" si="9"/>
        <v>1</v>
      </c>
      <c r="F40" s="223">
        <f t="shared" si="10"/>
        <v>1</v>
      </c>
      <c r="G40" s="55">
        <f t="shared" si="11"/>
        <v>-0.10450721023389674</v>
      </c>
      <c r="H40" s="1"/>
      <c r="I40" s="213">
        <f>I28+I29+I30+I33+I37+I38+I39</f>
        <v>39038.131999999998</v>
      </c>
      <c r="J40" s="226">
        <f>J28+J29+J30+J33+J37+J38+J39</f>
        <v>34594.255999999994</v>
      </c>
      <c r="K40" s="222">
        <f>K28+K29+K30+K33+K37+K38+K39</f>
        <v>1.0000000000000002</v>
      </c>
      <c r="L40" s="223">
        <f>L28+L29+L30+L33+L37+L38+L39</f>
        <v>1</v>
      </c>
      <c r="M40" s="55">
        <f t="shared" si="14"/>
        <v>-0.11383423776527023</v>
      </c>
      <c r="N40" s="1"/>
      <c r="O40" s="24">
        <f t="shared" si="15"/>
        <v>2.7694054587990791</v>
      </c>
      <c r="P40" s="242">
        <f t="shared" si="16"/>
        <v>2.7405606470318045</v>
      </c>
      <c r="Q40" s="55">
        <f t="shared" si="17"/>
        <v>-1.0415524991339775E-2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38" t="s">
        <v>15</v>
      </c>
      <c r="B44" s="326"/>
      <c r="C44" s="353" t="s">
        <v>1</v>
      </c>
      <c r="D44" s="354"/>
      <c r="E44" s="351" t="s">
        <v>105</v>
      </c>
      <c r="F44" s="351"/>
      <c r="G44" s="130" t="s">
        <v>0</v>
      </c>
      <c r="I44" s="355">
        <v>1000</v>
      </c>
      <c r="J44" s="354"/>
      <c r="K44" s="351" t="s">
        <v>105</v>
      </c>
      <c r="L44" s="351"/>
      <c r="M44" s="130" t="s">
        <v>0</v>
      </c>
      <c r="O44" s="361" t="s">
        <v>22</v>
      </c>
      <c r="P44" s="351"/>
      <c r="Q44" s="130" t="s">
        <v>0</v>
      </c>
    </row>
    <row r="45" spans="1:17" ht="15" customHeight="1" x14ac:dyDescent="0.25">
      <c r="A45" s="352"/>
      <c r="B45" s="327"/>
      <c r="C45" s="356" t="str">
        <f>C5</f>
        <v>mar</v>
      </c>
      <c r="D45" s="357"/>
      <c r="E45" s="358" t="str">
        <f>C25</f>
        <v>mar</v>
      </c>
      <c r="F45" s="358"/>
      <c r="G45" s="131" t="str">
        <f>G25</f>
        <v>2024 /2023</v>
      </c>
      <c r="I45" s="359" t="str">
        <f>C5</f>
        <v>mar</v>
      </c>
      <c r="J45" s="357"/>
      <c r="K45" s="347" t="str">
        <f>C25</f>
        <v>mar</v>
      </c>
      <c r="L45" s="348"/>
      <c r="M45" s="131" t="str">
        <f>G45</f>
        <v>2024 /2023</v>
      </c>
      <c r="O45" s="359" t="str">
        <f>C5</f>
        <v>mar</v>
      </c>
      <c r="P45" s="357"/>
      <c r="Q45" s="131" t="str">
        <f>Q25</f>
        <v>2024 /2023</v>
      </c>
    </row>
    <row r="46" spans="1:17" ht="15.75" customHeight="1" x14ac:dyDescent="0.25">
      <c r="A46" s="352"/>
      <c r="B46" s="327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78813.999999999971</v>
      </c>
      <c r="D47" s="210">
        <f>D48+D49</f>
        <v>80250.489999999991</v>
      </c>
      <c r="E47" s="216">
        <f t="shared" ref="E47:E59" si="18">C47/$C$60</f>
        <v>0.52343190258138916</v>
      </c>
      <c r="F47" s="217">
        <f t="shared" ref="F47:F59" si="19">D47/$D$60</f>
        <v>0.55106523865305246</v>
      </c>
      <c r="G47" s="53">
        <f t="shared" ref="G47:G60" si="20">(D47-C47)/C47</f>
        <v>1.8226330347400465E-2</v>
      </c>
      <c r="H47"/>
      <c r="I47" s="78">
        <f>I48+I49</f>
        <v>26670.776000000009</v>
      </c>
      <c r="J47" s="210">
        <f>J48+J49</f>
        <v>25875.149000000005</v>
      </c>
      <c r="K47" s="216">
        <f t="shared" ref="K47:K59" si="21">I47/$I$60</f>
        <v>0.60732001301680971</v>
      </c>
      <c r="L47" s="217">
        <f t="shared" ref="L47:L59" si="22">J47/$J$60</f>
        <v>0.62964393797759433</v>
      </c>
      <c r="M47" s="53">
        <f t="shared" ref="M47:M60" si="23">(J47-I47)/I47</f>
        <v>-2.9831415478874846E-2</v>
      </c>
      <c r="N47"/>
      <c r="O47" s="63">
        <f t="shared" ref="O47:O60" si="24">(I47/C47)*10</f>
        <v>3.3840150227117034</v>
      </c>
      <c r="P47" s="237">
        <f t="shared" ref="P47:P60" si="25">(J47/D47)*10</f>
        <v>3.2242979450966605</v>
      </c>
      <c r="Q47" s="53">
        <f t="shared" ref="Q47:Q60" si="26">(P47-O47)/O47</f>
        <v>-4.7197508445768456E-2</v>
      </c>
    </row>
    <row r="48" spans="1:17" ht="20.100000000000001" customHeight="1" x14ac:dyDescent="0.25">
      <c r="A48" s="8" t="s">
        <v>4</v>
      </c>
      <c r="C48" s="19">
        <v>38559.99</v>
      </c>
      <c r="D48" s="140">
        <v>40498.529999999977</v>
      </c>
      <c r="E48" s="214">
        <f t="shared" si="18"/>
        <v>0.25609065558427874</v>
      </c>
      <c r="F48" s="215">
        <f t="shared" si="19"/>
        <v>0.27809589822501762</v>
      </c>
      <c r="G48" s="52">
        <f t="shared" si="20"/>
        <v>5.0273353286657468E-2</v>
      </c>
      <c r="I48" s="19">
        <v>15371.284000000003</v>
      </c>
      <c r="J48" s="140">
        <v>14875.255000000005</v>
      </c>
      <c r="K48" s="214">
        <f t="shared" si="21"/>
        <v>0.35001937697519858</v>
      </c>
      <c r="L48" s="215">
        <f t="shared" si="22"/>
        <v>0.3619733411630171</v>
      </c>
      <c r="M48" s="52">
        <f t="shared" si="23"/>
        <v>-3.226984811418477E-2</v>
      </c>
      <c r="O48" s="27">
        <f t="shared" si="24"/>
        <v>3.9863298719735156</v>
      </c>
      <c r="P48" s="143">
        <f t="shared" si="25"/>
        <v>3.6730357867310275</v>
      </c>
      <c r="Q48" s="52">
        <f t="shared" si="26"/>
        <v>-7.8592112370114861E-2</v>
      </c>
    </row>
    <row r="49" spans="1:17" ht="20.100000000000001" customHeight="1" x14ac:dyDescent="0.25">
      <c r="A49" s="8" t="s">
        <v>5</v>
      </c>
      <c r="C49" s="19">
        <v>40254.00999999998</v>
      </c>
      <c r="D49" s="140">
        <v>39751.960000000021</v>
      </c>
      <c r="E49" s="214">
        <f t="shared" si="18"/>
        <v>0.26734124699711043</v>
      </c>
      <c r="F49" s="215">
        <f t="shared" si="19"/>
        <v>0.27296934042803483</v>
      </c>
      <c r="G49" s="52">
        <f t="shared" si="20"/>
        <v>-1.2472049368496692E-2</v>
      </c>
      <c r="I49" s="19">
        <v>11299.492000000006</v>
      </c>
      <c r="J49" s="140">
        <v>10999.893999999998</v>
      </c>
      <c r="K49" s="214">
        <f t="shared" si="21"/>
        <v>0.25730063604161119</v>
      </c>
      <c r="L49" s="215">
        <f t="shared" si="22"/>
        <v>0.26767059681457717</v>
      </c>
      <c r="M49" s="52">
        <f t="shared" si="23"/>
        <v>-2.65142893149539E-2</v>
      </c>
      <c r="O49" s="27">
        <f t="shared" si="24"/>
        <v>2.8070475463189908</v>
      </c>
      <c r="P49" s="143">
        <f t="shared" si="25"/>
        <v>2.7671324885615682</v>
      </c>
      <c r="Q49" s="52">
        <f t="shared" si="26"/>
        <v>-1.4219587341783711E-2</v>
      </c>
    </row>
    <row r="50" spans="1:17" ht="20.100000000000001" customHeight="1" x14ac:dyDescent="0.25">
      <c r="A50" s="23" t="s">
        <v>38</v>
      </c>
      <c r="B50" s="15"/>
      <c r="C50" s="78">
        <f>C51+C52</f>
        <v>59418.12</v>
      </c>
      <c r="D50" s="210">
        <f>D51+D52</f>
        <v>54907.169999999984</v>
      </c>
      <c r="E50" s="216">
        <f t="shared" si="18"/>
        <v>0.39461694114509227</v>
      </c>
      <c r="F50" s="217">
        <f t="shared" si="19"/>
        <v>0.37703735814963513</v>
      </c>
      <c r="G50" s="53">
        <f t="shared" si="20"/>
        <v>-7.5918760135797278E-2</v>
      </c>
      <c r="I50" s="78">
        <f>I51+I52</f>
        <v>8011.774999999996</v>
      </c>
      <c r="J50" s="210">
        <f>J51+J52</f>
        <v>7607.7949999999992</v>
      </c>
      <c r="K50" s="216">
        <f t="shared" si="21"/>
        <v>0.18243606025140577</v>
      </c>
      <c r="L50" s="217">
        <f t="shared" si="22"/>
        <v>0.18512751378267428</v>
      </c>
      <c r="M50" s="53">
        <f t="shared" si="23"/>
        <v>-5.042328322999548E-2</v>
      </c>
      <c r="O50" s="63">
        <f t="shared" si="24"/>
        <v>1.3483723483678036</v>
      </c>
      <c r="P50" s="237">
        <f t="shared" si="25"/>
        <v>1.3855740516220381</v>
      </c>
      <c r="Q50" s="53">
        <f t="shared" si="26"/>
        <v>2.759008170055317E-2</v>
      </c>
    </row>
    <row r="51" spans="1:17" ht="20.100000000000001" customHeight="1" x14ac:dyDescent="0.25">
      <c r="A51" s="8"/>
      <c r="B51" t="s">
        <v>6</v>
      </c>
      <c r="C51" s="31">
        <v>57684.97</v>
      </c>
      <c r="D51" s="141">
        <v>53934.549999999981</v>
      </c>
      <c r="E51" s="214">
        <f t="shared" si="18"/>
        <v>0.38310647343683057</v>
      </c>
      <c r="F51" s="215">
        <f t="shared" si="19"/>
        <v>0.37035855690594516</v>
      </c>
      <c r="G51" s="52">
        <f t="shared" si="20"/>
        <v>-6.5015549110973278E-2</v>
      </c>
      <c r="I51" s="31">
        <v>7589.9289999999955</v>
      </c>
      <c r="J51" s="141">
        <v>7376.1479999999992</v>
      </c>
      <c r="K51" s="214">
        <f t="shared" si="21"/>
        <v>0.17283020858023246</v>
      </c>
      <c r="L51" s="215">
        <f t="shared" si="22"/>
        <v>0.17949063303270466</v>
      </c>
      <c r="M51" s="52">
        <f t="shared" si="23"/>
        <v>-2.816640313763099E-2</v>
      </c>
      <c r="O51" s="27">
        <f t="shared" si="24"/>
        <v>1.3157550398309987</v>
      </c>
      <c r="P51" s="143">
        <f t="shared" si="25"/>
        <v>1.3676109284308486</v>
      </c>
      <c r="Q51" s="52">
        <f t="shared" si="26"/>
        <v>3.9411506724314357E-2</v>
      </c>
    </row>
    <row r="52" spans="1:17" ht="20.100000000000001" customHeight="1" x14ac:dyDescent="0.25">
      <c r="A52" s="8"/>
      <c r="B52" t="s">
        <v>39</v>
      </c>
      <c r="C52" s="31">
        <v>1733.15</v>
      </c>
      <c r="D52" s="141">
        <v>972.62</v>
      </c>
      <c r="E52" s="218">
        <f t="shared" si="18"/>
        <v>1.1510467708261666E-2</v>
      </c>
      <c r="F52" s="219">
        <f t="shared" si="19"/>
        <v>6.6788012436900003E-3</v>
      </c>
      <c r="G52" s="52">
        <f t="shared" si="20"/>
        <v>-0.43881372068199526</v>
      </c>
      <c r="I52" s="31">
        <v>421.846</v>
      </c>
      <c r="J52" s="141">
        <v>231.64699999999999</v>
      </c>
      <c r="K52" s="218">
        <f t="shared" si="21"/>
        <v>9.6058516711733117E-3</v>
      </c>
      <c r="L52" s="219">
        <f t="shared" si="22"/>
        <v>5.6368807499696232E-3</v>
      </c>
      <c r="M52" s="52">
        <f t="shared" si="23"/>
        <v>-0.45087306742270877</v>
      </c>
      <c r="O52" s="27">
        <f t="shared" si="24"/>
        <v>2.433984363730779</v>
      </c>
      <c r="P52" s="143">
        <f t="shared" si="25"/>
        <v>2.3816804096152659</v>
      </c>
      <c r="Q52" s="52">
        <f t="shared" si="26"/>
        <v>-2.1489026344993532E-2</v>
      </c>
    </row>
    <row r="53" spans="1:17" ht="20.100000000000001" customHeight="1" x14ac:dyDescent="0.25">
      <c r="A53" s="23" t="s">
        <v>130</v>
      </c>
      <c r="B53" s="15"/>
      <c r="C53" s="78">
        <f>SUM(C54:C56)</f>
        <v>9712.02</v>
      </c>
      <c r="D53" s="210">
        <f>SUM(D54:D56)</f>
        <v>8130.6</v>
      </c>
      <c r="E53" s="216">
        <f t="shared" si="18"/>
        <v>6.4500991023276388E-2</v>
      </c>
      <c r="F53" s="217">
        <f t="shared" si="19"/>
        <v>5.5831323016127483E-2</v>
      </c>
      <c r="G53" s="53">
        <f t="shared" si="20"/>
        <v>-0.16283121328003855</v>
      </c>
      <c r="I53" s="78">
        <f>SUM(I54:I56)</f>
        <v>8068.7330000000011</v>
      </c>
      <c r="J53" s="210">
        <f>SUM(J54:J56)</f>
        <v>6607.0930000000008</v>
      </c>
      <c r="K53" s="216">
        <f t="shared" si="21"/>
        <v>0.18373305038402937</v>
      </c>
      <c r="L53" s="217">
        <f t="shared" si="22"/>
        <v>0.16077650625718898</v>
      </c>
      <c r="M53" s="53">
        <f t="shared" si="23"/>
        <v>-0.18114863882594703</v>
      </c>
      <c r="O53" s="63">
        <f t="shared" si="24"/>
        <v>8.3079863921202808</v>
      </c>
      <c r="P53" s="237">
        <f t="shared" si="25"/>
        <v>8.1262059380611511</v>
      </c>
      <c r="Q53" s="53">
        <f t="shared" si="26"/>
        <v>-2.1880206042650667E-2</v>
      </c>
    </row>
    <row r="54" spans="1:17" ht="20.100000000000001" customHeight="1" x14ac:dyDescent="0.25">
      <c r="A54" s="8"/>
      <c r="B54" s="3" t="s">
        <v>7</v>
      </c>
      <c r="C54" s="31">
        <v>8718.56</v>
      </c>
      <c r="D54" s="141">
        <v>6936.49</v>
      </c>
      <c r="E54" s="214">
        <f t="shared" si="18"/>
        <v>5.7903068599106725E-2</v>
      </c>
      <c r="F54" s="215">
        <f t="shared" si="19"/>
        <v>4.763159100043516E-2</v>
      </c>
      <c r="G54" s="52">
        <f t="shared" si="20"/>
        <v>-0.20439957974711417</v>
      </c>
      <c r="I54" s="31">
        <v>7271.0860000000011</v>
      </c>
      <c r="J54" s="141">
        <v>5697.8180000000011</v>
      </c>
      <c r="K54" s="214">
        <f t="shared" si="21"/>
        <v>0.16556983734430308</v>
      </c>
      <c r="L54" s="215">
        <f t="shared" si="22"/>
        <v>0.13865027650274092</v>
      </c>
      <c r="M54" s="52">
        <f t="shared" si="23"/>
        <v>-0.21637318001740038</v>
      </c>
      <c r="O54" s="27">
        <f t="shared" si="24"/>
        <v>8.3397785872896453</v>
      </c>
      <c r="P54" s="143">
        <f t="shared" si="25"/>
        <v>8.2142668698433958</v>
      </c>
      <c r="Q54" s="52">
        <f t="shared" si="26"/>
        <v>-1.5049766145774818E-2</v>
      </c>
    </row>
    <row r="55" spans="1:17" ht="20.100000000000001" customHeight="1" x14ac:dyDescent="0.25">
      <c r="A55" s="8"/>
      <c r="B55" s="3" t="s">
        <v>8</v>
      </c>
      <c r="C55" s="31">
        <v>850.28000000000009</v>
      </c>
      <c r="D55" s="141">
        <v>970.63</v>
      </c>
      <c r="E55" s="214">
        <f t="shared" si="18"/>
        <v>5.6470129434732881E-3</v>
      </c>
      <c r="F55" s="215">
        <f t="shared" si="19"/>
        <v>6.6651362825798609E-3</v>
      </c>
      <c r="G55" s="52">
        <f t="shared" si="20"/>
        <v>0.14154160982264655</v>
      </c>
      <c r="I55" s="31">
        <v>665.54099999999994</v>
      </c>
      <c r="J55" s="141">
        <v>761.62299999999993</v>
      </c>
      <c r="K55" s="214">
        <f t="shared" si="21"/>
        <v>1.515502843948824E-2</v>
      </c>
      <c r="L55" s="215">
        <f t="shared" si="22"/>
        <v>1.8533277044097761E-2</v>
      </c>
      <c r="M55" s="52">
        <f t="shared" si="23"/>
        <v>0.14436676327979794</v>
      </c>
      <c r="O55" s="27">
        <f t="shared" si="24"/>
        <v>7.8273157077668518</v>
      </c>
      <c r="P55" s="143">
        <f t="shared" si="25"/>
        <v>7.8466872031567121</v>
      </c>
      <c r="Q55" s="52">
        <f t="shared" si="26"/>
        <v>2.4748580628526861E-3</v>
      </c>
    </row>
    <row r="56" spans="1:17" ht="20.100000000000001" customHeight="1" x14ac:dyDescent="0.25">
      <c r="A56" s="32"/>
      <c r="B56" s="33" t="s">
        <v>9</v>
      </c>
      <c r="C56" s="211">
        <v>143.18000000000004</v>
      </c>
      <c r="D56" s="212">
        <v>223.48000000000005</v>
      </c>
      <c r="E56" s="218">
        <f t="shared" si="18"/>
        <v>9.5090948069636542E-4</v>
      </c>
      <c r="F56" s="219">
        <f t="shared" si="19"/>
        <v>1.5345957331124606E-3</v>
      </c>
      <c r="G56" s="52">
        <f t="shared" si="20"/>
        <v>0.56083251850817151</v>
      </c>
      <c r="I56" s="211">
        <v>132.10599999999999</v>
      </c>
      <c r="J56" s="212">
        <v>147.65199999999999</v>
      </c>
      <c r="K56" s="218">
        <f t="shared" si="21"/>
        <v>3.0081846002380521E-3</v>
      </c>
      <c r="L56" s="219">
        <f t="shared" si="22"/>
        <v>3.592952710350295E-3</v>
      </c>
      <c r="M56" s="52">
        <f t="shared" si="23"/>
        <v>0.11767822808956439</v>
      </c>
      <c r="O56" s="27">
        <f t="shared" si="24"/>
        <v>9.2265679564184904</v>
      </c>
      <c r="P56" s="143">
        <f t="shared" si="25"/>
        <v>6.6069446930374065</v>
      </c>
      <c r="Q56" s="52">
        <f t="shared" si="26"/>
        <v>-0.28392174378976259</v>
      </c>
    </row>
    <row r="57" spans="1:17" ht="20.100000000000001" customHeight="1" x14ac:dyDescent="0.25">
      <c r="A57" s="8" t="s">
        <v>131</v>
      </c>
      <c r="B57" s="3"/>
      <c r="C57" s="19">
        <v>73.849999999999994</v>
      </c>
      <c r="D57" s="140">
        <v>53.58</v>
      </c>
      <c r="E57" s="214">
        <f t="shared" si="18"/>
        <v>4.9046420693830538E-4</v>
      </c>
      <c r="F57" s="215">
        <f t="shared" si="19"/>
        <v>3.6792392777951324E-4</v>
      </c>
      <c r="G57" s="54">
        <f t="shared" si="20"/>
        <v>-0.2744752877454299</v>
      </c>
      <c r="I57" s="19">
        <v>175.59</v>
      </c>
      <c r="J57" s="140">
        <v>156.197</v>
      </c>
      <c r="K57" s="214">
        <f t="shared" si="21"/>
        <v>3.9983583936823433E-3</v>
      </c>
      <c r="L57" s="215">
        <f t="shared" si="22"/>
        <v>3.800886100415742E-3</v>
      </c>
      <c r="M57" s="54">
        <f t="shared" si="23"/>
        <v>-0.11044478614955294</v>
      </c>
      <c r="O57" s="238">
        <f t="shared" si="24"/>
        <v>23.77657413676371</v>
      </c>
      <c r="P57" s="239">
        <f t="shared" si="25"/>
        <v>29.15210899589399</v>
      </c>
      <c r="Q57" s="54">
        <f t="shared" si="26"/>
        <v>0.22608534047882634</v>
      </c>
    </row>
    <row r="58" spans="1:17" ht="20.100000000000001" customHeight="1" x14ac:dyDescent="0.25">
      <c r="A58" s="8" t="s">
        <v>10</v>
      </c>
      <c r="C58" s="19">
        <v>1315.7500000000007</v>
      </c>
      <c r="D58" s="140">
        <v>1530.3599999999997</v>
      </c>
      <c r="E58" s="214">
        <f t="shared" si="18"/>
        <v>8.7383653389177477E-3</v>
      </c>
      <c r="F58" s="215">
        <f t="shared" si="19"/>
        <v>1.0508698434428067E-2</v>
      </c>
      <c r="G58" s="52">
        <f t="shared" si="20"/>
        <v>0.16310849325479679</v>
      </c>
      <c r="I58" s="19">
        <v>732.54499999999985</v>
      </c>
      <c r="J58" s="140">
        <v>637.33800000000019</v>
      </c>
      <c r="K58" s="214">
        <f t="shared" si="21"/>
        <v>1.6680775952503168E-2</v>
      </c>
      <c r="L58" s="215">
        <f t="shared" si="22"/>
        <v>1.5508935161794201E-2</v>
      </c>
      <c r="M58" s="52">
        <f t="shared" si="23"/>
        <v>-0.12996744227317047</v>
      </c>
      <c r="O58" s="27">
        <f t="shared" si="24"/>
        <v>5.5675090252707538</v>
      </c>
      <c r="P58" s="143">
        <f t="shared" si="25"/>
        <v>4.164627930682979</v>
      </c>
      <c r="Q58" s="52">
        <f t="shared" si="26"/>
        <v>-0.25197643833537409</v>
      </c>
    </row>
    <row r="59" spans="1:17" ht="20.100000000000001" customHeight="1" thickBot="1" x14ac:dyDescent="0.3">
      <c r="A59" s="8" t="s">
        <v>11</v>
      </c>
      <c r="B59" s="10"/>
      <c r="C59" s="21">
        <v>1237.9000000000003</v>
      </c>
      <c r="D59" s="142">
        <v>755.73</v>
      </c>
      <c r="E59" s="220">
        <f t="shared" si="18"/>
        <v>8.2213357043863025E-3</v>
      </c>
      <c r="F59" s="221">
        <f t="shared" si="19"/>
        <v>5.1894578189774464E-3</v>
      </c>
      <c r="G59" s="55">
        <f t="shared" si="20"/>
        <v>-0.38950642216657255</v>
      </c>
      <c r="I59" s="21">
        <v>256.10399999999998</v>
      </c>
      <c r="J59" s="142">
        <v>211.31900000000002</v>
      </c>
      <c r="K59" s="220">
        <f t="shared" si="21"/>
        <v>5.8317420015696949E-3</v>
      </c>
      <c r="L59" s="221">
        <f t="shared" si="22"/>
        <v>5.1422207203323635E-3</v>
      </c>
      <c r="M59" s="55">
        <f t="shared" si="23"/>
        <v>-0.17487036516415194</v>
      </c>
      <c r="O59" s="240">
        <f t="shared" si="24"/>
        <v>2.0688585507714672</v>
      </c>
      <c r="P59" s="241">
        <f t="shared" si="25"/>
        <v>2.7962235189816469</v>
      </c>
      <c r="Q59" s="55">
        <f t="shared" si="26"/>
        <v>0.35157791137482497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150571.63999999996</v>
      </c>
      <c r="D60" s="226">
        <f>D48+D49+D50+D53+D57+D58+D59</f>
        <v>145627.92999999996</v>
      </c>
      <c r="E60" s="222">
        <f>E48+E49+E50+E53+E57+E58+E59</f>
        <v>1.0000000000000002</v>
      </c>
      <c r="F60" s="223">
        <f>F48+F49+F50+F53+F57+F58+F59</f>
        <v>1</v>
      </c>
      <c r="G60" s="55">
        <f t="shared" si="20"/>
        <v>-3.2832942511617683E-2</v>
      </c>
      <c r="H60" s="1"/>
      <c r="I60" s="213">
        <f>I48+I49+I50+I53+I57+I58+I59</f>
        <v>43915.523000000001</v>
      </c>
      <c r="J60" s="226">
        <f>J48+J49+J50+J53+J57+J58+J59</f>
        <v>41094.891000000011</v>
      </c>
      <c r="K60" s="222">
        <f>K48+K49+K50+K53+K57+K58+K59</f>
        <v>1.0000000000000002</v>
      </c>
      <c r="L60" s="223">
        <f>L48+L49+L50+L53+L57+L58+L59</f>
        <v>0.99999999999999967</v>
      </c>
      <c r="M60" s="55">
        <f t="shared" si="23"/>
        <v>-6.4228587235542894E-2</v>
      </c>
      <c r="N60" s="1"/>
      <c r="O60" s="24">
        <f t="shared" si="24"/>
        <v>2.9165866161781868</v>
      </c>
      <c r="P60" s="242">
        <f t="shared" si="25"/>
        <v>2.82190998663512</v>
      </c>
      <c r="Q60" s="55">
        <f t="shared" si="26"/>
        <v>-3.2461449633588581E-2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K4:L4"/>
    <mergeCell ref="O4:P4"/>
    <mergeCell ref="K24:L24"/>
    <mergeCell ref="I5:J5"/>
    <mergeCell ref="K5:L5"/>
    <mergeCell ref="O5:P5"/>
    <mergeCell ref="O24:P24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topLeftCell="A1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38" t="s">
        <v>16</v>
      </c>
      <c r="B4" s="326"/>
      <c r="C4" s="326"/>
      <c r="D4" s="326"/>
      <c r="E4" s="353" t="s">
        <v>1</v>
      </c>
      <c r="F4" s="354"/>
      <c r="G4" s="351" t="s">
        <v>104</v>
      </c>
      <c r="H4" s="351"/>
      <c r="I4" s="130" t="s">
        <v>0</v>
      </c>
      <c r="K4" s="355" t="s">
        <v>19</v>
      </c>
      <c r="L4" s="351"/>
      <c r="M4" s="349" t="s">
        <v>104</v>
      </c>
      <c r="N4" s="350"/>
      <c r="O4" s="130" t="s">
        <v>0</v>
      </c>
      <c r="Q4" s="361" t="s">
        <v>22</v>
      </c>
      <c r="R4" s="351"/>
      <c r="S4" s="130" t="s">
        <v>0</v>
      </c>
    </row>
    <row r="5" spans="1:19" x14ac:dyDescent="0.25">
      <c r="A5" s="352"/>
      <c r="B5" s="327"/>
      <c r="C5" s="327"/>
      <c r="D5" s="327"/>
      <c r="E5" s="356" t="s">
        <v>158</v>
      </c>
      <c r="F5" s="357"/>
      <c r="G5" s="358" t="str">
        <f>E5</f>
        <v>jan-mar</v>
      </c>
      <c r="H5" s="358"/>
      <c r="I5" s="131" t="s">
        <v>149</v>
      </c>
      <c r="K5" s="359" t="str">
        <f>E5</f>
        <v>jan-mar</v>
      </c>
      <c r="L5" s="358"/>
      <c r="M5" s="360" t="str">
        <f>E5</f>
        <v>jan-mar</v>
      </c>
      <c r="N5" s="348"/>
      <c r="O5" s="131" t="str">
        <f>I5</f>
        <v>2024 /2023</v>
      </c>
      <c r="Q5" s="359" t="str">
        <f>E5</f>
        <v>jan-mar</v>
      </c>
      <c r="R5" s="357"/>
      <c r="S5" s="131" t="str">
        <f>O5</f>
        <v>2024 /2023</v>
      </c>
    </row>
    <row r="6" spans="1:19" ht="19.5" customHeight="1" thickBot="1" x14ac:dyDescent="0.3">
      <c r="A6" s="339"/>
      <c r="B6" s="362"/>
      <c r="C6" s="362"/>
      <c r="D6" s="36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345176.81</v>
      </c>
      <c r="F7" s="145">
        <v>334167.19000000024</v>
      </c>
      <c r="G7" s="243">
        <f>E7/E15</f>
        <v>0.45482741809555488</v>
      </c>
      <c r="H7" s="244">
        <f>F7/F15</f>
        <v>0.44994743432812034</v>
      </c>
      <c r="I7" s="164">
        <f t="shared" ref="I7:I11" si="0">(F7-E7)/E7</f>
        <v>-3.1895595767281591E-2</v>
      </c>
      <c r="J7" s="1"/>
      <c r="K7" s="17">
        <v>95340.73</v>
      </c>
      <c r="L7" s="145">
        <v>96218.76800000004</v>
      </c>
      <c r="M7" s="243">
        <f>K7/K15</f>
        <v>0.44981580245260311</v>
      </c>
      <c r="N7" s="244">
        <f>L7/L15</f>
        <v>0.45389853642406464</v>
      </c>
      <c r="O7" s="164">
        <f t="shared" ref="O7:O18" si="1">(L7-K7)/K7</f>
        <v>9.2094742719092265E-3</v>
      </c>
      <c r="P7" s="1"/>
      <c r="Q7" s="187">
        <f t="shared" ref="Q7:Q18" si="2">(K7/E7)*10</f>
        <v>2.7620838723203911</v>
      </c>
      <c r="R7" s="188">
        <f t="shared" ref="R7:R18" si="3">(L7/F7)*10</f>
        <v>2.8793601191068454</v>
      </c>
      <c r="S7" s="55">
        <f>(R7-Q7)/Q7</f>
        <v>4.2459335852076084E-2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258936.27000000002</v>
      </c>
      <c r="F8" s="181">
        <v>266040.33000000025</v>
      </c>
      <c r="G8" s="245">
        <f>E8/E7</f>
        <v>0.75015546380418785</v>
      </c>
      <c r="H8" s="246">
        <f>F8/F7</f>
        <v>0.79612941653547753</v>
      </c>
      <c r="I8" s="206">
        <f t="shared" si="0"/>
        <v>2.7435553929931213E-2</v>
      </c>
      <c r="K8" s="180">
        <v>85524.767000000007</v>
      </c>
      <c r="L8" s="181">
        <v>87944.241000000053</v>
      </c>
      <c r="M8" s="250">
        <f>K8/K7</f>
        <v>0.89704334128761143</v>
      </c>
      <c r="N8" s="246">
        <f>L8/L7</f>
        <v>0.91400298328492435</v>
      </c>
      <c r="O8" s="207">
        <f t="shared" si="1"/>
        <v>2.8289746758386906E-2</v>
      </c>
      <c r="Q8" s="189">
        <f t="shared" si="2"/>
        <v>3.3029272801373093</v>
      </c>
      <c r="R8" s="190">
        <f t="shared" si="3"/>
        <v>3.3056732789348131</v>
      </c>
      <c r="S8" s="182">
        <f t="shared" ref="S8:S18" si="4">(R8-Q8)/Q8</f>
        <v>8.3138336530062991E-4</v>
      </c>
    </row>
    <row r="9" spans="1:19" ht="24" customHeight="1" x14ac:dyDescent="0.25">
      <c r="A9" s="8"/>
      <c r="B9" t="s">
        <v>37</v>
      </c>
      <c r="E9" s="19">
        <v>47305.180000000008</v>
      </c>
      <c r="F9" s="140">
        <v>41123.810000000005</v>
      </c>
      <c r="G9" s="247">
        <f>E9/E7</f>
        <v>0.13704622856906293</v>
      </c>
      <c r="H9" s="215">
        <f>F9/F7</f>
        <v>0.12306357784556879</v>
      </c>
      <c r="I9" s="182">
        <f t="shared" ref="I9:I10" si="5">(F9-E9)/E9</f>
        <v>-0.13067004501409785</v>
      </c>
      <c r="K9" s="19">
        <v>6752.190999999998</v>
      </c>
      <c r="L9" s="140">
        <v>5935.3090000000002</v>
      </c>
      <c r="M9" s="247">
        <f>K9/K7</f>
        <v>7.0821683450504297E-2</v>
      </c>
      <c r="N9" s="215">
        <f>L9/L7</f>
        <v>6.1685564296562162E-2</v>
      </c>
      <c r="O9" s="182">
        <f t="shared" si="1"/>
        <v>-0.12098028625078852</v>
      </c>
      <c r="Q9" s="189">
        <f t="shared" si="2"/>
        <v>1.4273682078791363</v>
      </c>
      <c r="R9" s="190">
        <f t="shared" si="3"/>
        <v>1.4432779939407365</v>
      </c>
      <c r="S9" s="182">
        <f t="shared" si="4"/>
        <v>1.1146238212240875E-2</v>
      </c>
    </row>
    <row r="10" spans="1:19" ht="24" customHeight="1" thickBot="1" x14ac:dyDescent="0.3">
      <c r="A10" s="8"/>
      <c r="B10" t="s">
        <v>36</v>
      </c>
      <c r="E10" s="19">
        <v>38935.360000000008</v>
      </c>
      <c r="F10" s="140">
        <v>27003.050000000007</v>
      </c>
      <c r="G10" s="247">
        <f>E10/E7</f>
        <v>0.11279830762674935</v>
      </c>
      <c r="H10" s="215">
        <f>F10/F7</f>
        <v>8.0807005618953751E-2</v>
      </c>
      <c r="I10" s="186">
        <f t="shared" si="5"/>
        <v>-0.30646461211608161</v>
      </c>
      <c r="K10" s="19">
        <v>3063.7719999999995</v>
      </c>
      <c r="L10" s="140">
        <v>2339.2179999999994</v>
      </c>
      <c r="M10" s="247">
        <f>K10/K7</f>
        <v>3.2134975261884399E-2</v>
      </c>
      <c r="N10" s="215">
        <f>L10/L7</f>
        <v>2.4311452418513593E-2</v>
      </c>
      <c r="O10" s="209">
        <f t="shared" si="1"/>
        <v>-0.2364908354799248</v>
      </c>
      <c r="Q10" s="189">
        <f t="shared" si="2"/>
        <v>0.7868867784964616</v>
      </c>
      <c r="R10" s="190">
        <f t="shared" si="3"/>
        <v>0.86627917957415879</v>
      </c>
      <c r="S10" s="182">
        <f t="shared" si="4"/>
        <v>0.10089431319381888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413741.39999999973</v>
      </c>
      <c r="F11" s="145">
        <v>408513.32000000053</v>
      </c>
      <c r="G11" s="243">
        <f>E11/E15</f>
        <v>0.54517258190444506</v>
      </c>
      <c r="H11" s="244">
        <f>F11/F15</f>
        <v>0.55005256567187977</v>
      </c>
      <c r="I11" s="164">
        <f t="shared" si="0"/>
        <v>-1.2636105548052974E-2</v>
      </c>
      <c r="J11" s="1"/>
      <c r="K11" s="17">
        <v>116614.31799999996</v>
      </c>
      <c r="L11" s="145">
        <v>115764.2199999999</v>
      </c>
      <c r="M11" s="243">
        <f>K11/K15</f>
        <v>0.55018419754739678</v>
      </c>
      <c r="N11" s="244">
        <f>L11/L15</f>
        <v>0.54610146357593525</v>
      </c>
      <c r="O11" s="164">
        <f t="shared" si="1"/>
        <v>-7.2898252511330273E-3</v>
      </c>
      <c r="Q11" s="191">
        <f t="shared" si="2"/>
        <v>2.8185315271809888</v>
      </c>
      <c r="R11" s="192">
        <f t="shared" si="3"/>
        <v>2.8337930327461476</v>
      </c>
      <c r="S11" s="57">
        <f t="shared" si="4"/>
        <v>5.4147010306543992E-3</v>
      </c>
    </row>
    <row r="12" spans="1:19" s="3" customFormat="1" ht="24" customHeight="1" x14ac:dyDescent="0.25">
      <c r="A12" s="46"/>
      <c r="B12" s="3" t="s">
        <v>33</v>
      </c>
      <c r="E12" s="31">
        <v>306732.17999999976</v>
      </c>
      <c r="F12" s="141">
        <v>315154.87000000058</v>
      </c>
      <c r="G12" s="247">
        <f>E12/E11</f>
        <v>0.74136206819042028</v>
      </c>
      <c r="H12" s="215">
        <f>F12/F11</f>
        <v>0.77146779448954117</v>
      </c>
      <c r="I12" s="206">
        <f t="shared" ref="I12:I18" si="6">(F12-E12)/E12</f>
        <v>2.7459427308868682E-2</v>
      </c>
      <c r="K12" s="31">
        <v>104676.36499999996</v>
      </c>
      <c r="L12" s="141">
        <v>106219.61999999991</v>
      </c>
      <c r="M12" s="247">
        <f>K12/K11</f>
        <v>0.8976287543009942</v>
      </c>
      <c r="N12" s="215">
        <f>L12/L11</f>
        <v>0.91755138159268901</v>
      </c>
      <c r="O12" s="206">
        <f t="shared" si="1"/>
        <v>1.474310843713332E-2</v>
      </c>
      <c r="Q12" s="189">
        <f t="shared" si="2"/>
        <v>3.4126306864835647</v>
      </c>
      <c r="R12" s="190">
        <f t="shared" si="3"/>
        <v>3.3703943715037536</v>
      </c>
      <c r="S12" s="182">
        <f t="shared" si="4"/>
        <v>-1.2376468144383977E-2</v>
      </c>
    </row>
    <row r="13" spans="1:19" ht="24" customHeight="1" x14ac:dyDescent="0.25">
      <c r="A13" s="8"/>
      <c r="B13" s="3" t="s">
        <v>37</v>
      </c>
      <c r="D13" s="3"/>
      <c r="E13" s="19">
        <v>34476.869999999995</v>
      </c>
      <c r="F13" s="140">
        <v>32098.429999999993</v>
      </c>
      <c r="G13" s="247">
        <f>E13/E11</f>
        <v>8.3329514522839668E-2</v>
      </c>
      <c r="H13" s="215">
        <f>F13/F11</f>
        <v>7.8573765966798714E-2</v>
      </c>
      <c r="I13" s="182">
        <f t="shared" ref="I13:I14" si="7">(F13-E13)/E13</f>
        <v>-6.8986540831577889E-2</v>
      </c>
      <c r="K13" s="19">
        <v>4183.1390000000001</v>
      </c>
      <c r="L13" s="140">
        <v>3978.2609999999995</v>
      </c>
      <c r="M13" s="247">
        <f>K13/K11</f>
        <v>3.587157282007173E-2</v>
      </c>
      <c r="N13" s="215">
        <f>L13/L11</f>
        <v>3.4365203687287862E-2</v>
      </c>
      <c r="O13" s="182">
        <f t="shared" si="1"/>
        <v>-4.897709590812082E-2</v>
      </c>
      <c r="Q13" s="189">
        <f t="shared" si="2"/>
        <v>1.2133175082308807</v>
      </c>
      <c r="R13" s="190">
        <f t="shared" si="3"/>
        <v>1.2393942632085122</v>
      </c>
      <c r="S13" s="182">
        <f t="shared" si="4"/>
        <v>2.1492111339968728E-2</v>
      </c>
    </row>
    <row r="14" spans="1:19" ht="24" customHeight="1" thickBot="1" x14ac:dyDescent="0.3">
      <c r="A14" s="8"/>
      <c r="B14" t="s">
        <v>36</v>
      </c>
      <c r="E14" s="19">
        <v>72532.349999999977</v>
      </c>
      <c r="F14" s="140">
        <v>61260.019999999982</v>
      </c>
      <c r="G14" s="247">
        <f>E14/E11</f>
        <v>0.17530841728674004</v>
      </c>
      <c r="H14" s="215">
        <f>F14/F11</f>
        <v>0.14995843954366017</v>
      </c>
      <c r="I14" s="186">
        <f t="shared" si="7"/>
        <v>-0.15541106830262633</v>
      </c>
      <c r="K14" s="19">
        <v>7754.8139999999994</v>
      </c>
      <c r="L14" s="140">
        <v>5566.338999999999</v>
      </c>
      <c r="M14" s="247">
        <f>K14/K11</f>
        <v>6.6499672878934143E-2</v>
      </c>
      <c r="N14" s="215">
        <f>L14/L11</f>
        <v>4.8083414720023199E-2</v>
      </c>
      <c r="O14" s="209">
        <f t="shared" si="1"/>
        <v>-0.28220857392582216</v>
      </c>
      <c r="Q14" s="189">
        <f t="shared" si="2"/>
        <v>1.0691524540429205</v>
      </c>
      <c r="R14" s="190">
        <f t="shared" si="3"/>
        <v>0.90864139450166692</v>
      </c>
      <c r="S14" s="182">
        <f t="shared" si="4"/>
        <v>-0.15012925325503665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758918.20999999973</v>
      </c>
      <c r="F15" s="145">
        <v>742680.51000000071</v>
      </c>
      <c r="G15" s="243">
        <f>G7+G11</f>
        <v>1</v>
      </c>
      <c r="H15" s="244">
        <f>H7+H11</f>
        <v>1</v>
      </c>
      <c r="I15" s="164">
        <f t="shared" si="6"/>
        <v>-2.1395849758301395E-2</v>
      </c>
      <c r="J15" s="1"/>
      <c r="K15" s="17">
        <v>211955.04799999998</v>
      </c>
      <c r="L15" s="145">
        <v>211982.98799999995</v>
      </c>
      <c r="M15" s="243">
        <f>M7+M11</f>
        <v>0.99999999999999989</v>
      </c>
      <c r="N15" s="244">
        <f>N7+N11</f>
        <v>0.99999999999999989</v>
      </c>
      <c r="O15" s="164">
        <f t="shared" si="1"/>
        <v>1.3182040373000802E-4</v>
      </c>
      <c r="Q15" s="191">
        <f t="shared" si="2"/>
        <v>2.7928575860631941</v>
      </c>
      <c r="R15" s="192">
        <f t="shared" si="3"/>
        <v>2.8542958263439515</v>
      </c>
      <c r="S15" s="57">
        <f t="shared" si="4"/>
        <v>2.1998343412619404E-2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565668.44999999972</v>
      </c>
      <c r="F16" s="181">
        <f t="shared" ref="F16:F17" si="8">F8+F12</f>
        <v>581195.20000000088</v>
      </c>
      <c r="G16" s="245">
        <f>E16/E15</f>
        <v>0.74536154561372292</v>
      </c>
      <c r="H16" s="246">
        <f>F16/F15</f>
        <v>0.7825642280554802</v>
      </c>
      <c r="I16" s="207">
        <f t="shared" si="6"/>
        <v>2.7448499204792441E-2</v>
      </c>
      <c r="J16" s="3"/>
      <c r="K16" s="180">
        <f t="shared" ref="K16:L18" si="9">K8+K12</f>
        <v>190201.13199999998</v>
      </c>
      <c r="L16" s="181">
        <f t="shared" si="9"/>
        <v>194163.86099999998</v>
      </c>
      <c r="M16" s="250">
        <f>K16/K15</f>
        <v>0.8973654262766132</v>
      </c>
      <c r="N16" s="246">
        <f>L16/L15</f>
        <v>0.91594076879414499</v>
      </c>
      <c r="O16" s="207">
        <f t="shared" si="1"/>
        <v>2.0834413330410632E-2</v>
      </c>
      <c r="P16" s="3"/>
      <c r="Q16" s="189">
        <f t="shared" si="2"/>
        <v>3.3624136541467013</v>
      </c>
      <c r="R16" s="190">
        <f t="shared" si="3"/>
        <v>3.3407684887968738</v>
      </c>
      <c r="S16" s="182">
        <f t="shared" si="4"/>
        <v>-6.437389201989943E-3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81782.05</v>
      </c>
      <c r="F17" s="140">
        <f t="shared" si="8"/>
        <v>73222.239999999991</v>
      </c>
      <c r="G17" s="248">
        <f>E17/E15</f>
        <v>0.10776134888106062</v>
      </c>
      <c r="H17" s="215">
        <f>F17/F15</f>
        <v>9.8591842675392033E-2</v>
      </c>
      <c r="I17" s="182">
        <f t="shared" si="6"/>
        <v>-0.10466612172230963</v>
      </c>
      <c r="K17" s="19">
        <f t="shared" si="9"/>
        <v>10935.329999999998</v>
      </c>
      <c r="L17" s="140">
        <f t="shared" si="9"/>
        <v>9913.57</v>
      </c>
      <c r="M17" s="247">
        <f>K17/K15</f>
        <v>5.1592684879107002E-2</v>
      </c>
      <c r="N17" s="215">
        <f>L17/L15</f>
        <v>4.6765875382415133E-2</v>
      </c>
      <c r="O17" s="182">
        <f t="shared" si="1"/>
        <v>-9.3436594963297731E-2</v>
      </c>
      <c r="Q17" s="189">
        <f t="shared" si="2"/>
        <v>1.3371308251627338</v>
      </c>
      <c r="R17" s="190">
        <f t="shared" si="3"/>
        <v>1.3539014922242205</v>
      </c>
      <c r="S17" s="182">
        <f t="shared" si="4"/>
        <v>1.2542278396315942E-2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111467.70999999999</v>
      </c>
      <c r="F18" s="142">
        <f>F10+F14</f>
        <v>88263.069999999992</v>
      </c>
      <c r="G18" s="249">
        <f>E18/E15</f>
        <v>0.14687710550521646</v>
      </c>
      <c r="H18" s="221">
        <f>F18/F15</f>
        <v>0.118843929269128</v>
      </c>
      <c r="I18" s="208">
        <f t="shared" si="6"/>
        <v>-0.20817364957080398</v>
      </c>
      <c r="K18" s="21">
        <f t="shared" si="9"/>
        <v>10818.585999999999</v>
      </c>
      <c r="L18" s="142">
        <f t="shared" si="9"/>
        <v>7905.5569999999989</v>
      </c>
      <c r="M18" s="249">
        <f>K18/K15</f>
        <v>5.1041888844279848E-2</v>
      </c>
      <c r="N18" s="221">
        <f>L18/L15</f>
        <v>3.7293355823439948E-2</v>
      </c>
      <c r="O18" s="208">
        <f t="shared" si="1"/>
        <v>-0.269261528262566</v>
      </c>
      <c r="Q18" s="193">
        <f t="shared" si="2"/>
        <v>0.9705578413694872</v>
      </c>
      <c r="R18" s="194">
        <f t="shared" si="3"/>
        <v>0.89568117220486432</v>
      </c>
      <c r="S18" s="186">
        <f t="shared" si="4"/>
        <v>-7.7148075027624913E-2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topLeftCell="A3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162</v>
      </c>
      <c r="B1" s="4"/>
    </row>
    <row r="3" spans="1:19" ht="15.75" thickBot="1" x14ac:dyDescent="0.3"/>
    <row r="4" spans="1:19" x14ac:dyDescent="0.25">
      <c r="A4" s="338" t="s">
        <v>16</v>
      </c>
      <c r="B4" s="326"/>
      <c r="C4" s="326"/>
      <c r="D4" s="326"/>
      <c r="E4" s="353" t="s">
        <v>1</v>
      </c>
      <c r="F4" s="354"/>
      <c r="G4" s="351" t="s">
        <v>104</v>
      </c>
      <c r="H4" s="351"/>
      <c r="I4" s="130" t="s">
        <v>0</v>
      </c>
      <c r="K4" s="355" t="s">
        <v>19</v>
      </c>
      <c r="L4" s="351"/>
      <c r="M4" s="349" t="s">
        <v>13</v>
      </c>
      <c r="N4" s="350"/>
      <c r="O4" s="130" t="s">
        <v>0</v>
      </c>
      <c r="Q4" s="361" t="s">
        <v>22</v>
      </c>
      <c r="R4" s="351"/>
      <c r="S4" s="130" t="s">
        <v>0</v>
      </c>
    </row>
    <row r="5" spans="1:19" x14ac:dyDescent="0.25">
      <c r="A5" s="352"/>
      <c r="B5" s="327"/>
      <c r="C5" s="327"/>
      <c r="D5" s="327"/>
      <c r="E5" s="356" t="s">
        <v>59</v>
      </c>
      <c r="F5" s="357"/>
      <c r="G5" s="358" t="str">
        <f>E5</f>
        <v>mar</v>
      </c>
      <c r="H5" s="358"/>
      <c r="I5" s="131" t="s">
        <v>149</v>
      </c>
      <c r="K5" s="359" t="str">
        <f>E5</f>
        <v>mar</v>
      </c>
      <c r="L5" s="358"/>
      <c r="M5" s="360" t="str">
        <f>E5</f>
        <v>mar</v>
      </c>
      <c r="N5" s="348"/>
      <c r="O5" s="131" t="str">
        <f>I5</f>
        <v>2024 /2023</v>
      </c>
      <c r="Q5" s="359" t="str">
        <f>E5</f>
        <v>mar</v>
      </c>
      <c r="R5" s="357"/>
      <c r="S5" s="131" t="str">
        <f>O5</f>
        <v>2024 /2023</v>
      </c>
    </row>
    <row r="6" spans="1:19" ht="19.5" customHeight="1" thickBot="1" x14ac:dyDescent="0.3">
      <c r="A6" s="339"/>
      <c r="B6" s="362"/>
      <c r="C6" s="362"/>
      <c r="D6" s="36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140962.14000000004</v>
      </c>
      <c r="F7" s="145">
        <v>126230.57999999993</v>
      </c>
      <c r="G7" s="243">
        <f>E7/E15</f>
        <v>0.48351906252510457</v>
      </c>
      <c r="H7" s="244">
        <f>F7/F15</f>
        <v>0.46432454882504848</v>
      </c>
      <c r="I7" s="164">
        <f t="shared" ref="I7:I18" si="0">(F7-E7)/E7</f>
        <v>-0.10450721023389763</v>
      </c>
      <c r="J7" s="1"/>
      <c r="K7" s="17">
        <v>39038.132000000005</v>
      </c>
      <c r="L7" s="145">
        <v>34594.256000000023</v>
      </c>
      <c r="M7" s="243">
        <f>K7/K15</f>
        <v>0.47060171128083494</v>
      </c>
      <c r="N7" s="244">
        <f>L7/L15</f>
        <v>0.45705702034137086</v>
      </c>
      <c r="O7" s="164">
        <f t="shared" ref="O7:O18" si="1">(L7-K7)/K7</f>
        <v>-0.11383423776526964</v>
      </c>
      <c r="P7" s="1"/>
      <c r="Q7" s="187">
        <f t="shared" ref="Q7:R18" si="2">(K7/E7)*10</f>
        <v>2.7694054587990786</v>
      </c>
      <c r="R7" s="188">
        <f t="shared" si="2"/>
        <v>2.7405606470318085</v>
      </c>
      <c r="S7" s="55">
        <f>(R7-Q7)/Q7</f>
        <v>-1.0415524991338174E-2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106117.18000000004</v>
      </c>
      <c r="F8" s="181">
        <v>102887.10999999993</v>
      </c>
      <c r="G8" s="245">
        <f>E8/E7</f>
        <v>0.75280624996186918</v>
      </c>
      <c r="H8" s="246">
        <f>F8/F7</f>
        <v>0.81507278188850896</v>
      </c>
      <c r="I8" s="206">
        <f t="shared" si="0"/>
        <v>-3.0438709358843758E-2</v>
      </c>
      <c r="K8" s="180">
        <v>35148.849000000002</v>
      </c>
      <c r="L8" s="181">
        <v>31894.974000000024</v>
      </c>
      <c r="M8" s="250">
        <f>K8/K7</f>
        <v>0.90037220530941386</v>
      </c>
      <c r="N8" s="246">
        <f>L8/L7</f>
        <v>0.92197311599937293</v>
      </c>
      <c r="O8" s="207">
        <f t="shared" si="1"/>
        <v>-9.2574155130939792E-2</v>
      </c>
      <c r="Q8" s="189">
        <f t="shared" si="2"/>
        <v>3.3122675329291629</v>
      </c>
      <c r="R8" s="190">
        <f t="shared" si="2"/>
        <v>3.0999970744634626</v>
      </c>
      <c r="S8" s="182">
        <f t="shared" ref="S8:S18" si="3">(R8-Q8)/Q8</f>
        <v>-6.4086145323527507E-2</v>
      </c>
    </row>
    <row r="9" spans="1:19" ht="24" customHeight="1" x14ac:dyDescent="0.25">
      <c r="A9" s="8"/>
      <c r="B9" t="s">
        <v>37</v>
      </c>
      <c r="E9" s="19">
        <v>19075.579999999994</v>
      </c>
      <c r="F9" s="140">
        <v>14383.150000000001</v>
      </c>
      <c r="G9" s="247">
        <f>E9/E7</f>
        <v>0.13532413738894705</v>
      </c>
      <c r="H9" s="215">
        <f>F9/F7</f>
        <v>0.11394346758131041</v>
      </c>
      <c r="I9" s="182">
        <f t="shared" si="0"/>
        <v>-0.2459914718189431</v>
      </c>
      <c r="K9" s="19">
        <v>2714.3489999999997</v>
      </c>
      <c r="L9" s="140">
        <v>2022.1969999999997</v>
      </c>
      <c r="M9" s="247">
        <f>K9/K7</f>
        <v>6.9530709102576915E-2</v>
      </c>
      <c r="N9" s="215">
        <f>L9/L7</f>
        <v>5.8454704156666884E-2</v>
      </c>
      <c r="O9" s="182">
        <f t="shared" si="1"/>
        <v>-0.25499742295482275</v>
      </c>
      <c r="Q9" s="189">
        <f t="shared" si="2"/>
        <v>1.4229444137478393</v>
      </c>
      <c r="R9" s="190">
        <f t="shared" si="2"/>
        <v>1.4059486273869073</v>
      </c>
      <c r="S9" s="182">
        <f t="shared" si="3"/>
        <v>-1.1944097180976635E-2</v>
      </c>
    </row>
    <row r="10" spans="1:19" ht="24" customHeight="1" thickBot="1" x14ac:dyDescent="0.3">
      <c r="A10" s="8"/>
      <c r="B10" t="s">
        <v>36</v>
      </c>
      <c r="E10" s="19">
        <v>15769.38</v>
      </c>
      <c r="F10" s="140">
        <v>8960.32</v>
      </c>
      <c r="G10" s="247">
        <f>E10/E7</f>
        <v>0.11186961264918363</v>
      </c>
      <c r="H10" s="215">
        <f>F10/F7</f>
        <v>7.0983750530180606E-2</v>
      </c>
      <c r="I10" s="186">
        <f t="shared" si="0"/>
        <v>-0.43178996257303709</v>
      </c>
      <c r="K10" s="19">
        <v>1174.934</v>
      </c>
      <c r="L10" s="140">
        <v>677.08499999999992</v>
      </c>
      <c r="M10" s="247">
        <f>K10/K7</f>
        <v>3.0097085588009175E-2</v>
      </c>
      <c r="N10" s="215">
        <f>L10/L7</f>
        <v>1.9572179843960206E-2</v>
      </c>
      <c r="O10" s="209">
        <f t="shared" si="1"/>
        <v>-0.42372507732349224</v>
      </c>
      <c r="Q10" s="189">
        <f t="shared" si="2"/>
        <v>0.74507304662580265</v>
      </c>
      <c r="R10" s="190">
        <f t="shared" si="2"/>
        <v>0.75564823577729368</v>
      </c>
      <c r="S10" s="182">
        <f t="shared" si="3"/>
        <v>1.4193493106994909E-2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150571.63999999987</v>
      </c>
      <c r="F11" s="145">
        <v>145627.93000000005</v>
      </c>
      <c r="G11" s="243">
        <f>E11/E15</f>
        <v>0.51648093747489543</v>
      </c>
      <c r="H11" s="244">
        <f>F11/F15</f>
        <v>0.53567545117495141</v>
      </c>
      <c r="I11" s="164">
        <f t="shared" si="0"/>
        <v>-3.2832942511616538E-2</v>
      </c>
      <c r="J11" s="1"/>
      <c r="K11" s="17">
        <v>43915.523000000023</v>
      </c>
      <c r="L11" s="145">
        <v>41094.891000000018</v>
      </c>
      <c r="M11" s="243">
        <f>K11/K15</f>
        <v>0.52939828871916506</v>
      </c>
      <c r="N11" s="244">
        <f>L11/L15</f>
        <v>0.54294297965862925</v>
      </c>
      <c r="O11" s="164">
        <f t="shared" si="1"/>
        <v>-6.42285872355432E-2</v>
      </c>
      <c r="Q11" s="191">
        <f t="shared" si="2"/>
        <v>2.9165866161781899</v>
      </c>
      <c r="R11" s="192">
        <f t="shared" si="2"/>
        <v>2.8219099866351187</v>
      </c>
      <c r="S11" s="57">
        <f t="shared" si="3"/>
        <v>-3.2461449633590073E-2</v>
      </c>
    </row>
    <row r="12" spans="1:19" s="3" customFormat="1" ht="24" customHeight="1" x14ac:dyDescent="0.25">
      <c r="A12" s="46"/>
      <c r="B12" s="3" t="s">
        <v>33</v>
      </c>
      <c r="E12" s="31">
        <v>125676.26999999989</v>
      </c>
      <c r="F12" s="141">
        <v>111040.80000000006</v>
      </c>
      <c r="G12" s="247">
        <f>E12/E11</f>
        <v>0.83466096271515666</v>
      </c>
      <c r="H12" s="215">
        <f>F12/F11</f>
        <v>0.76249658976818546</v>
      </c>
      <c r="I12" s="206">
        <f t="shared" si="0"/>
        <v>-0.1164537267059234</v>
      </c>
      <c r="K12" s="31">
        <v>41014.158000000025</v>
      </c>
      <c r="L12" s="141">
        <v>37618.651000000013</v>
      </c>
      <c r="M12" s="247">
        <f>K12/K11</f>
        <v>0.93393304230943586</v>
      </c>
      <c r="N12" s="215">
        <f>L12/L11</f>
        <v>0.91540943617541159</v>
      </c>
      <c r="O12" s="206">
        <f t="shared" si="1"/>
        <v>-8.2788655566207417E-2</v>
      </c>
      <c r="Q12" s="189">
        <f t="shared" si="2"/>
        <v>3.2634767088488594</v>
      </c>
      <c r="R12" s="190">
        <f t="shared" si="2"/>
        <v>3.3878224040172618</v>
      </c>
      <c r="S12" s="182">
        <f t="shared" si="3"/>
        <v>3.8102216213537293E-2</v>
      </c>
    </row>
    <row r="13" spans="1:19" ht="24" customHeight="1" x14ac:dyDescent="0.25">
      <c r="A13" s="8"/>
      <c r="B13" s="3" t="s">
        <v>37</v>
      </c>
      <c r="D13" s="3"/>
      <c r="E13" s="19">
        <v>12173.099999999999</v>
      </c>
      <c r="F13" s="140">
        <v>11715.389999999998</v>
      </c>
      <c r="G13" s="247">
        <f>E13/E11</f>
        <v>8.0845901658506275E-2</v>
      </c>
      <c r="H13" s="215">
        <f>F13/F11</f>
        <v>8.044741142718978E-2</v>
      </c>
      <c r="I13" s="182">
        <f t="shared" si="0"/>
        <v>-3.760011829361469E-2</v>
      </c>
      <c r="K13" s="19">
        <v>1449.1840000000002</v>
      </c>
      <c r="L13" s="140">
        <v>1469.2069999999994</v>
      </c>
      <c r="M13" s="247">
        <f>K13/K11</f>
        <v>3.2999356514551798E-2</v>
      </c>
      <c r="N13" s="215">
        <f>L13/L11</f>
        <v>3.5751573109173082E-2</v>
      </c>
      <c r="O13" s="182">
        <f t="shared" si="1"/>
        <v>1.3816741007352569E-2</v>
      </c>
      <c r="Q13" s="189">
        <f t="shared" si="2"/>
        <v>1.1904806499576939</v>
      </c>
      <c r="R13" s="190">
        <f t="shared" si="2"/>
        <v>1.2540828773092485</v>
      </c>
      <c r="S13" s="182">
        <f t="shared" si="3"/>
        <v>5.3425670844641504E-2</v>
      </c>
    </row>
    <row r="14" spans="1:19" ht="24" customHeight="1" thickBot="1" x14ac:dyDescent="0.3">
      <c r="A14" s="8"/>
      <c r="B14" t="s">
        <v>36</v>
      </c>
      <c r="E14" s="19">
        <v>12722.27</v>
      </c>
      <c r="F14" s="140">
        <v>22871.739999999998</v>
      </c>
      <c r="G14" s="247">
        <f>E14/E11</f>
        <v>8.4493135626337146E-2</v>
      </c>
      <c r="H14" s="215">
        <f>F14/F11</f>
        <v>0.15705599880462484</v>
      </c>
      <c r="I14" s="186">
        <f t="shared" si="0"/>
        <v>0.79777193849839667</v>
      </c>
      <c r="K14" s="19">
        <v>1452.1809999999998</v>
      </c>
      <c r="L14" s="140">
        <v>2007.0329999999997</v>
      </c>
      <c r="M14" s="247">
        <f>K14/K11</f>
        <v>3.3067601176012387E-2</v>
      </c>
      <c r="N14" s="215">
        <f>L14/L11</f>
        <v>4.8838990715415177E-2</v>
      </c>
      <c r="O14" s="209">
        <f t="shared" si="1"/>
        <v>0.38208184792391575</v>
      </c>
      <c r="Q14" s="189">
        <f t="shared" si="2"/>
        <v>1.1414480277497647</v>
      </c>
      <c r="R14" s="190">
        <f t="shared" si="2"/>
        <v>0.87751653350379111</v>
      </c>
      <c r="S14" s="182">
        <f t="shared" si="3"/>
        <v>-0.23122515246382669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291533.77999999991</v>
      </c>
      <c r="F15" s="145">
        <v>271858.51</v>
      </c>
      <c r="G15" s="243">
        <f>G7+G11</f>
        <v>1</v>
      </c>
      <c r="H15" s="244">
        <f>H7+H11</f>
        <v>0.99999999999999989</v>
      </c>
      <c r="I15" s="164">
        <f t="shared" si="0"/>
        <v>-6.748881724786715E-2</v>
      </c>
      <c r="J15" s="1"/>
      <c r="K15" s="17">
        <v>82953.655000000028</v>
      </c>
      <c r="L15" s="145">
        <v>75689.147000000026</v>
      </c>
      <c r="M15" s="243">
        <f>M7+M11</f>
        <v>1</v>
      </c>
      <c r="N15" s="244">
        <f>N7+N11</f>
        <v>1</v>
      </c>
      <c r="O15" s="164">
        <f t="shared" si="1"/>
        <v>-8.7573091264031691E-2</v>
      </c>
      <c r="Q15" s="191">
        <f t="shared" si="2"/>
        <v>2.8454217209408821</v>
      </c>
      <c r="R15" s="192">
        <f t="shared" si="2"/>
        <v>2.7841374912265953</v>
      </c>
      <c r="S15" s="57">
        <f t="shared" si="3"/>
        <v>-2.1537837173050838E-2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231793.44999999992</v>
      </c>
      <c r="F16" s="181">
        <f t="shared" ref="F16:F17" si="4">F8+F12</f>
        <v>213927.90999999997</v>
      </c>
      <c r="G16" s="245">
        <f>E16/E15</f>
        <v>0.79508264874142542</v>
      </c>
      <c r="H16" s="246">
        <f>F16/F15</f>
        <v>0.78690900645339357</v>
      </c>
      <c r="I16" s="207">
        <f t="shared" si="0"/>
        <v>-7.707525816626809E-2</v>
      </c>
      <c r="J16" s="3"/>
      <c r="K16" s="180">
        <f t="shared" ref="K16:L18" si="5">K8+K12</f>
        <v>76163.007000000027</v>
      </c>
      <c r="L16" s="181">
        <f t="shared" si="5"/>
        <v>69513.625000000029</v>
      </c>
      <c r="M16" s="250">
        <f>K16/K15</f>
        <v>0.91813925498520832</v>
      </c>
      <c r="N16" s="246">
        <f>L16/L15</f>
        <v>0.91840941211822624</v>
      </c>
      <c r="O16" s="207">
        <f t="shared" si="1"/>
        <v>-8.730461495565682E-2</v>
      </c>
      <c r="P16" s="3"/>
      <c r="Q16" s="189">
        <f t="shared" si="2"/>
        <v>3.2858135982703591</v>
      </c>
      <c r="R16" s="190">
        <f t="shared" si="2"/>
        <v>3.24939485455638</v>
      </c>
      <c r="S16" s="182">
        <f t="shared" si="3"/>
        <v>-1.1083630469223765E-2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31248.679999999993</v>
      </c>
      <c r="F17" s="140">
        <f t="shared" si="4"/>
        <v>26098.54</v>
      </c>
      <c r="G17" s="248">
        <f>E17/E15</f>
        <v>0.10718716712691065</v>
      </c>
      <c r="H17" s="215">
        <f>F17/F15</f>
        <v>9.6000452588370325E-2</v>
      </c>
      <c r="I17" s="182">
        <f t="shared" si="0"/>
        <v>-0.16481144163529446</v>
      </c>
      <c r="K17" s="19">
        <f t="shared" si="5"/>
        <v>4163.5329999999994</v>
      </c>
      <c r="L17" s="140">
        <f t="shared" si="5"/>
        <v>3491.4039999999991</v>
      </c>
      <c r="M17" s="247">
        <f>K17/K15</f>
        <v>5.0191073557879974E-2</v>
      </c>
      <c r="N17" s="215">
        <f>L17/L15</f>
        <v>4.6128198538160269E-2</v>
      </c>
      <c r="O17" s="182">
        <f t="shared" si="1"/>
        <v>-0.16143237005687247</v>
      </c>
      <c r="Q17" s="189">
        <f t="shared" si="2"/>
        <v>1.3323868400201224</v>
      </c>
      <c r="R17" s="190">
        <f t="shared" si="2"/>
        <v>1.3377775155238565</v>
      </c>
      <c r="S17" s="182">
        <f t="shared" si="3"/>
        <v>4.0458786756349631E-3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28491.65</v>
      </c>
      <c r="F18" s="142">
        <f>F10+F14</f>
        <v>31832.059999999998</v>
      </c>
      <c r="G18" s="249">
        <f>E18/E15</f>
        <v>9.7730184131663955E-2</v>
      </c>
      <c r="H18" s="221">
        <f>F18/F15</f>
        <v>0.11709054095823594</v>
      </c>
      <c r="I18" s="208">
        <f t="shared" si="0"/>
        <v>0.11724171818760921</v>
      </c>
      <c r="K18" s="21">
        <f t="shared" si="5"/>
        <v>2627.1149999999998</v>
      </c>
      <c r="L18" s="142">
        <f t="shared" si="5"/>
        <v>2684.1179999999995</v>
      </c>
      <c r="M18" s="249">
        <f>K18/K15</f>
        <v>3.1669671456911679E-2</v>
      </c>
      <c r="N18" s="221">
        <f>L18/L15</f>
        <v>3.5462389343613537E-2</v>
      </c>
      <c r="O18" s="208">
        <f t="shared" si="1"/>
        <v>2.1697946226183363E-2</v>
      </c>
      <c r="Q18" s="193">
        <f t="shared" si="2"/>
        <v>0.92206488567703149</v>
      </c>
      <c r="R18" s="194">
        <f t="shared" si="2"/>
        <v>0.84321215780568382</v>
      </c>
      <c r="S18" s="186">
        <f t="shared" si="3"/>
        <v>-8.5517547730330934E-2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2024-05-23T09:39:19Z</dcterms:modified>
</cp:coreProperties>
</file>